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bppserviceslimited.sharepoint.com/teams/AllActEdStaff/Shared Documents/CP3/2024/CMP 2024/Assignments/X3/"/>
    </mc:Choice>
  </mc:AlternateContent>
  <xr:revisionPtr revIDLastSave="14" documentId="8_{E45B5CBF-FD04-42D4-AC0A-F65832117803}" xr6:coauthVersionLast="47" xr6:coauthVersionMax="47" xr10:uidLastSave="{72FACA33-5DE5-44CF-8D28-9A0415E3D754}"/>
  <bookViews>
    <workbookView xWindow="38280" yWindow="3705" windowWidth="29040" windowHeight="15840" xr2:uid="{00000000-000D-0000-FFFF-FFFF00000000}"/>
  </bookViews>
  <sheets>
    <sheet name="Product liability" sheetId="1" r:id="rId1"/>
    <sheet name="Employers liability"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 l="1"/>
  <c r="B24" i="2" s="1"/>
  <c r="B24" i="1"/>
  <c r="B6" i="1"/>
  <c r="B6" i="2" s="1"/>
  <c r="B25" i="2" s="1"/>
  <c r="B25" i="1" l="1"/>
  <c r="B7" i="1"/>
  <c r="B8" i="1" s="1"/>
  <c r="B9" i="1" s="1"/>
  <c r="B10" i="1" s="1"/>
  <c r="B11" i="1" s="1"/>
  <c r="B12" i="1" s="1"/>
  <c r="B13" i="1" s="1"/>
  <c r="B13" i="2" s="1"/>
  <c r="B32" i="2" s="1"/>
  <c r="I32" i="2"/>
  <c r="I31" i="2"/>
  <c r="I30" i="2"/>
  <c r="I29" i="2"/>
  <c r="I28" i="2"/>
  <c r="I27" i="2"/>
  <c r="I26" i="2"/>
  <c r="I25" i="2"/>
  <c r="I32" i="1"/>
  <c r="I31" i="1"/>
  <c r="I30" i="1"/>
  <c r="I29" i="1"/>
  <c r="I28" i="1"/>
  <c r="I27" i="1"/>
  <c r="I26" i="1"/>
  <c r="I25" i="1"/>
  <c r="I24" i="1"/>
  <c r="B9" i="2" l="1"/>
  <c r="B28" i="2" s="1"/>
  <c r="B10" i="2"/>
  <c r="B29" i="2" s="1"/>
  <c r="B30" i="1"/>
  <c r="B26" i="1"/>
  <c r="B32" i="1"/>
  <c r="B11" i="2"/>
  <c r="B30" i="2" s="1"/>
  <c r="B27" i="1"/>
  <c r="B29" i="1"/>
  <c r="B28" i="1"/>
  <c r="B8" i="2"/>
  <c r="B27" i="2" s="1"/>
  <c r="B31" i="1"/>
  <c r="B7" i="2"/>
  <c r="B26" i="2" s="1"/>
  <c r="B12" i="2"/>
  <c r="B31" i="2" s="1"/>
  <c r="I24" i="2"/>
  <c r="K16" i="2"/>
  <c r="K17" i="2" s="1"/>
  <c r="G24" i="2" s="1"/>
  <c r="K24" i="2" s="1"/>
  <c r="J15" i="2"/>
  <c r="J16" i="2" s="1"/>
  <c r="I15" i="2"/>
  <c r="H15" i="2"/>
  <c r="G15" i="2"/>
  <c r="F15" i="2"/>
  <c r="E15" i="2"/>
  <c r="D15" i="2"/>
  <c r="C15" i="2"/>
  <c r="M5" i="2"/>
  <c r="M24" i="2" l="1"/>
  <c r="J17" i="2"/>
  <c r="G25" i="2" s="1"/>
  <c r="K25" i="2" s="1"/>
  <c r="M25" i="2" s="1"/>
  <c r="M6" i="2"/>
  <c r="O25" i="2" s="1"/>
  <c r="I16" i="2"/>
  <c r="O24" i="2"/>
  <c r="M5" i="1"/>
  <c r="O24" i="1" s="1"/>
  <c r="K16" i="1"/>
  <c r="J15" i="1"/>
  <c r="I15" i="1"/>
  <c r="H15" i="1"/>
  <c r="G15" i="1"/>
  <c r="F15" i="1"/>
  <c r="E15" i="1"/>
  <c r="D15" i="1"/>
  <c r="C15" i="1"/>
  <c r="M7" i="2" l="1"/>
  <c r="O26" i="2" s="1"/>
  <c r="I17" i="2"/>
  <c r="G26" i="2" s="1"/>
  <c r="K26" i="2" s="1"/>
  <c r="M26" i="2" s="1"/>
  <c r="H16" i="2"/>
  <c r="J16" i="1"/>
  <c r="J17" i="1" s="1"/>
  <c r="G25" i="1" s="1"/>
  <c r="K25" i="1" s="1"/>
  <c r="M25" i="1" s="1"/>
  <c r="K17" i="1"/>
  <c r="G24" i="1" s="1"/>
  <c r="K24" i="1" s="1"/>
  <c r="M24" i="1" s="1"/>
  <c r="M6" i="1" l="1"/>
  <c r="O25" i="1" s="1"/>
  <c r="G16" i="2"/>
  <c r="H17" i="2"/>
  <c r="G27" i="2" s="1"/>
  <c r="K27" i="2" s="1"/>
  <c r="M27" i="2" s="1"/>
  <c r="M8" i="2"/>
  <c r="I16" i="1"/>
  <c r="H16" i="1" s="1"/>
  <c r="I17" i="1" l="1"/>
  <c r="G26" i="1" s="1"/>
  <c r="K26" i="1" s="1"/>
  <c r="M26" i="1" s="1"/>
  <c r="M7" i="1"/>
  <c r="O26" i="1" s="1"/>
  <c r="O27" i="2"/>
  <c r="F16" i="2"/>
  <c r="M9" i="2"/>
  <c r="G17" i="2"/>
  <c r="G28" i="2" s="1"/>
  <c r="K28" i="2" s="1"/>
  <c r="M28" i="2" s="1"/>
  <c r="O28" i="2" s="1"/>
  <c r="M8" i="1"/>
  <c r="O27" i="1" s="1"/>
  <c r="H17" i="1"/>
  <c r="G27" i="1" s="1"/>
  <c r="K27" i="1" s="1"/>
  <c r="M27" i="1" s="1"/>
  <c r="G16" i="1"/>
  <c r="F17" i="2" l="1"/>
  <c r="G29" i="2" s="1"/>
  <c r="K29" i="2" s="1"/>
  <c r="M29" i="2" s="1"/>
  <c r="O29" i="2" s="1"/>
  <c r="M10" i="2"/>
  <c r="E16" i="2"/>
  <c r="G17" i="1"/>
  <c r="G28" i="1" s="1"/>
  <c r="K28" i="1" s="1"/>
  <c r="M28" i="1" s="1"/>
  <c r="O28" i="1" s="1"/>
  <c r="M9" i="1"/>
  <c r="F16" i="1"/>
  <c r="M11" i="2" l="1"/>
  <c r="E17" i="2"/>
  <c r="G30" i="2" s="1"/>
  <c r="K30" i="2" s="1"/>
  <c r="M30" i="2" s="1"/>
  <c r="O30" i="2" s="1"/>
  <c r="D16" i="2"/>
  <c r="M10" i="1"/>
  <c r="F17" i="1"/>
  <c r="G29" i="1" s="1"/>
  <c r="K29" i="1" s="1"/>
  <c r="M29" i="1" s="1"/>
  <c r="O29" i="1" s="1"/>
  <c r="E16" i="1"/>
  <c r="C16" i="2" l="1"/>
  <c r="D17" i="2"/>
  <c r="G31" i="2" s="1"/>
  <c r="K31" i="2" s="1"/>
  <c r="M31" i="2" s="1"/>
  <c r="O31" i="2" s="1"/>
  <c r="M12" i="2"/>
  <c r="E17" i="1"/>
  <c r="G30" i="1" s="1"/>
  <c r="K30" i="1" s="1"/>
  <c r="M30" i="1" s="1"/>
  <c r="O30" i="1" s="1"/>
  <c r="M11" i="1"/>
  <c r="D16" i="1"/>
  <c r="M13" i="2" l="1"/>
  <c r="M14" i="2" s="1"/>
  <c r="C17" i="2"/>
  <c r="G32" i="2" s="1"/>
  <c r="K32" i="2" s="1"/>
  <c r="M32" i="2" s="1"/>
  <c r="C16" i="1"/>
  <c r="M12" i="1"/>
  <c r="D17" i="1"/>
  <c r="G31" i="1" s="1"/>
  <c r="K31" i="1" s="1"/>
  <c r="M31" i="1" s="1"/>
  <c r="O31" i="1" s="1"/>
  <c r="O32" i="2" l="1"/>
  <c r="M33" i="2"/>
  <c r="C17" i="1"/>
  <c r="G32" i="1" s="1"/>
  <c r="K32" i="1" s="1"/>
  <c r="M32" i="1" s="1"/>
  <c r="O32" i="1" s="1"/>
  <c r="M13" i="1"/>
  <c r="M14" i="1" s="1"/>
  <c r="O33" i="1" l="1"/>
  <c r="O33" i="2"/>
  <c r="M33" i="1"/>
</calcChain>
</file>

<file path=xl/sharedStrings.xml><?xml version="1.0" encoding="utf-8"?>
<sst xmlns="http://schemas.openxmlformats.org/spreadsheetml/2006/main" count="54" uniqueCount="32">
  <si>
    <t>Product liability</t>
  </si>
  <si>
    <t>Incurred chain ladder method</t>
  </si>
  <si>
    <r>
      <t xml:space="preserve">all figs in </t>
    </r>
    <r>
      <rPr>
        <sz val="11"/>
        <color theme="1"/>
        <rFont val="Calibri"/>
        <family val="2"/>
      </rPr>
      <t>€</t>
    </r>
    <r>
      <rPr>
        <sz val="11"/>
        <color theme="1"/>
        <rFont val="Calibri"/>
        <family val="2"/>
        <scheme val="minor"/>
      </rPr>
      <t>1000s</t>
    </r>
  </si>
  <si>
    <t>Accident Year</t>
  </si>
  <si>
    <t>Development Year</t>
  </si>
  <si>
    <t>CL ultimate claims</t>
  </si>
  <si>
    <t>idfs</t>
  </si>
  <si>
    <t>cdfs</t>
  </si>
  <si>
    <t>proportion</t>
  </si>
  <si>
    <t>Bornhuetter-Ferguson method</t>
  </si>
  <si>
    <t>IELR</t>
  </si>
  <si>
    <t>premium income</t>
  </si>
  <si>
    <t>proportion unpaid</t>
  </si>
  <si>
    <t>incurred to date</t>
  </si>
  <si>
    <t>BF future claims development</t>
  </si>
  <si>
    <t>BF ultimate claims</t>
  </si>
  <si>
    <t>selected ultimate</t>
  </si>
  <si>
    <t>BF ultimate claims = incurred claims to date + (1-1/cdf)* premium income * IELR</t>
  </si>
  <si>
    <t>idf:</t>
  </si>
  <si>
    <t>incremental development factor, or 'link ratio', calculated as the sum of the incurred claims for the next development year, divided by the corresponding incurred claims for the current development year.  Eg for development year 6:  (145,000+152,200)/(135,000+135,900)=1.097</t>
  </si>
  <si>
    <t>cdf:</t>
  </si>
  <si>
    <t>cumulative development factor, calculated as the product of idfs to date.  Eg for development year 4: 2.104=1.540*1.245*1.097*1.000*1.000</t>
  </si>
  <si>
    <t>IELR:</t>
  </si>
  <si>
    <t>independent estimated loss ratio</t>
  </si>
  <si>
    <t>Employers' liability</t>
  </si>
  <si>
    <t xml:space="preserve">idfs </t>
  </si>
  <si>
    <t>Selected ultimate claims</t>
  </si>
  <si>
    <t>incremental development factor, or 'link ratio', calculated as the sum of the incurred claims for the next development year, divided by the corresponding incurred claims for the current development year.  Eg for development year 6:  (142,000+151,000)/(131,000+139,800)=1.082</t>
  </si>
  <si>
    <t>cumulative development factor, calculated as the product of idfs to date.  Eg for development year 4: 2.080=1.603*1.199*1.082*1.000*1.000</t>
  </si>
  <si>
    <t>eg for 2023:</t>
  </si>
  <si>
    <t>BF ultimate claims = 3,900 + 97% x 320,000 x 55%</t>
  </si>
  <si>
    <t>BF ultimate claims = 15,000 + 97% x 305,000 x 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</si>
</sst>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4" x14ac:knownFonts="1">
    <font>
      <sz val="11"/>
      <color theme="1"/>
      <name val="Calibri"/>
      <family val="2"/>
      <scheme val="minor"/>
    </font>
    <font>
      <u/>
      <sz val="11"/>
      <color theme="1"/>
      <name val="Calibri"/>
      <family val="2"/>
      <scheme val="minor"/>
    </font>
    <font>
      <b/>
      <sz val="11"/>
      <color theme="1"/>
      <name val="Calibri"/>
      <family val="2"/>
      <scheme val="minor"/>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10" fontId="0" fillId="0" borderId="0" xfId="0" applyNumberFormat="1"/>
    <xf numFmtId="9" fontId="0" fillId="0" borderId="0" xfId="0" applyNumberFormat="1"/>
    <xf numFmtId="3" fontId="0" fillId="0" borderId="0" xfId="0" applyNumberFormat="1"/>
    <xf numFmtId="164" fontId="0" fillId="0" borderId="0" xfId="0" applyNumberFormat="1"/>
    <xf numFmtId="3" fontId="1" fillId="0" borderId="0" xfId="0" applyNumberFormat="1" applyFont="1"/>
    <xf numFmtId="0" fontId="2" fillId="0" borderId="0" xfId="0" applyFont="1"/>
    <xf numFmtId="165"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9"/>
  <sheetViews>
    <sheetView tabSelected="1" zoomScale="70" zoomScaleNormal="70" workbookViewId="0">
      <selection activeCell="C17" sqref="C17"/>
    </sheetView>
  </sheetViews>
  <sheetFormatPr defaultRowHeight="14.25" x14ac:dyDescent="0.45"/>
  <cols>
    <col min="2" max="2" width="15" customWidth="1"/>
    <col min="4" max="4" width="9.3984375" customWidth="1"/>
    <col min="5" max="5" width="10.1328125" customWidth="1"/>
    <col min="13" max="13" width="10.73046875" customWidth="1"/>
    <col min="15" max="15" width="11.73046875" customWidth="1"/>
  </cols>
  <sheetData>
    <row r="1" spans="1:23" x14ac:dyDescent="0.45">
      <c r="A1" s="6" t="s">
        <v>0</v>
      </c>
    </row>
    <row r="2" spans="1:23" x14ac:dyDescent="0.45">
      <c r="A2" t="s">
        <v>1</v>
      </c>
      <c r="H2" t="s">
        <v>2</v>
      </c>
    </row>
    <row r="3" spans="1:23" x14ac:dyDescent="0.45">
      <c r="B3" t="s">
        <v>3</v>
      </c>
      <c r="C3" t="s">
        <v>4</v>
      </c>
    </row>
    <row r="4" spans="1:23" x14ac:dyDescent="0.45">
      <c r="C4">
        <v>0</v>
      </c>
      <c r="D4">
        <v>1</v>
      </c>
      <c r="E4">
        <v>2</v>
      </c>
      <c r="F4">
        <v>3</v>
      </c>
      <c r="G4">
        <v>4</v>
      </c>
      <c r="H4">
        <v>5</v>
      </c>
      <c r="I4">
        <v>6</v>
      </c>
      <c r="J4">
        <v>7</v>
      </c>
      <c r="K4">
        <v>8</v>
      </c>
      <c r="M4" t="s">
        <v>5</v>
      </c>
    </row>
    <row r="5" spans="1:23" x14ac:dyDescent="0.45">
      <c r="B5">
        <v>2015</v>
      </c>
      <c r="C5" s="3">
        <v>5000</v>
      </c>
      <c r="D5" s="3">
        <v>15900</v>
      </c>
      <c r="E5" s="3">
        <v>25100</v>
      </c>
      <c r="F5" s="3">
        <v>41200</v>
      </c>
      <c r="G5" s="3">
        <v>75500</v>
      </c>
      <c r="H5" s="3">
        <v>114000</v>
      </c>
      <c r="I5" s="3">
        <v>135000</v>
      </c>
      <c r="J5" s="3">
        <v>145000</v>
      </c>
      <c r="K5" s="3">
        <v>145000</v>
      </c>
      <c r="M5" s="3">
        <f>K5*K15</f>
        <v>145000</v>
      </c>
    </row>
    <row r="6" spans="1:23" x14ac:dyDescent="0.45">
      <c r="B6">
        <f>+B5+1</f>
        <v>2016</v>
      </c>
      <c r="C6" s="3">
        <v>3250</v>
      </c>
      <c r="D6" s="3">
        <v>17000</v>
      </c>
      <c r="E6" s="3">
        <v>29990</v>
      </c>
      <c r="F6" s="3">
        <v>42000</v>
      </c>
      <c r="G6" s="3">
        <v>72000</v>
      </c>
      <c r="H6" s="3">
        <v>112000</v>
      </c>
      <c r="I6" s="3">
        <v>135900</v>
      </c>
      <c r="J6" s="3">
        <v>152200</v>
      </c>
      <c r="K6" s="3"/>
      <c r="M6" s="3">
        <f>J6*J16</f>
        <v>152200</v>
      </c>
    </row>
    <row r="7" spans="1:23" x14ac:dyDescent="0.45">
      <c r="B7">
        <f t="shared" ref="B7:B13" si="0">+B6+1</f>
        <v>2017</v>
      </c>
      <c r="C7" s="3">
        <v>4000</v>
      </c>
      <c r="D7" s="3">
        <v>16000</v>
      </c>
      <c r="E7" s="3">
        <v>32000</v>
      </c>
      <c r="F7" s="3">
        <v>40000</v>
      </c>
      <c r="G7" s="3">
        <v>65000</v>
      </c>
      <c r="H7" s="3">
        <v>100000</v>
      </c>
      <c r="I7" s="3">
        <v>135000</v>
      </c>
      <c r="J7" s="3"/>
      <c r="K7" s="3"/>
      <c r="M7" s="3">
        <f>I7*I16</f>
        <v>148106.31229235878</v>
      </c>
    </row>
    <row r="8" spans="1:23" x14ac:dyDescent="0.45">
      <c r="B8">
        <f t="shared" si="0"/>
        <v>2018</v>
      </c>
      <c r="C8" s="3">
        <v>2100</v>
      </c>
      <c r="D8" s="3">
        <v>15800</v>
      </c>
      <c r="E8" s="3">
        <v>28500</v>
      </c>
      <c r="F8" s="3">
        <v>37750</v>
      </c>
      <c r="G8" s="3">
        <v>75200</v>
      </c>
      <c r="H8" s="3">
        <v>117100</v>
      </c>
      <c r="I8" s="3"/>
      <c r="J8" s="3"/>
      <c r="K8" s="3"/>
      <c r="M8" s="3">
        <f>H8*H16</f>
        <v>159955.12015164175</v>
      </c>
    </row>
    <row r="9" spans="1:23" x14ac:dyDescent="0.45">
      <c r="B9">
        <f t="shared" si="0"/>
        <v>2019</v>
      </c>
      <c r="C9" s="3">
        <v>6000</v>
      </c>
      <c r="D9" s="3">
        <v>20700</v>
      </c>
      <c r="E9" s="3">
        <v>26300</v>
      </c>
      <c r="F9" s="3">
        <v>34650</v>
      </c>
      <c r="G9" s="3">
        <v>57000</v>
      </c>
      <c r="H9" s="3"/>
      <c r="I9" s="3"/>
      <c r="J9" s="3"/>
      <c r="K9" s="3"/>
      <c r="M9" s="3">
        <f>G9*G16</f>
        <v>119916.23791904078</v>
      </c>
    </row>
    <row r="10" spans="1:23" x14ac:dyDescent="0.45">
      <c r="A10" s="1"/>
      <c r="B10">
        <f t="shared" si="0"/>
        <v>2020</v>
      </c>
      <c r="C10" s="3">
        <v>4100</v>
      </c>
      <c r="D10" s="3">
        <v>12500</v>
      </c>
      <c r="E10" s="3">
        <v>20900</v>
      </c>
      <c r="F10" s="3">
        <v>30000</v>
      </c>
      <c r="G10" s="3"/>
      <c r="H10" s="3"/>
      <c r="I10" s="3"/>
      <c r="J10" s="3"/>
      <c r="K10" s="3"/>
      <c r="M10" s="3">
        <f>F10*F16</f>
        <v>111223.56907408609</v>
      </c>
    </row>
    <row r="11" spans="1:23" x14ac:dyDescent="0.45">
      <c r="A11" s="1"/>
      <c r="B11">
        <f t="shared" si="0"/>
        <v>2021</v>
      </c>
      <c r="C11" s="3">
        <v>3700</v>
      </c>
      <c r="D11" s="3">
        <v>9900</v>
      </c>
      <c r="E11" s="3">
        <v>28000</v>
      </c>
      <c r="F11" s="3"/>
      <c r="G11" s="3"/>
      <c r="H11" s="3"/>
      <c r="I11" s="3"/>
      <c r="J11" s="3"/>
      <c r="K11" s="3"/>
      <c r="M11" s="3">
        <f>E11*E16</f>
        <v>143861.62973302766</v>
      </c>
    </row>
    <row r="12" spans="1:23" x14ac:dyDescent="0.45">
      <c r="B12">
        <f t="shared" si="0"/>
        <v>2022</v>
      </c>
      <c r="C12" s="3">
        <v>4000</v>
      </c>
      <c r="D12" s="3">
        <v>11000</v>
      </c>
      <c r="E12" s="3"/>
      <c r="F12" s="3"/>
      <c r="G12" s="3"/>
      <c r="H12" s="3"/>
      <c r="I12" s="3"/>
      <c r="J12" s="3"/>
      <c r="K12" s="3"/>
      <c r="M12" s="3">
        <f>D12*D16</f>
        <v>100026.8233847097</v>
      </c>
    </row>
    <row r="13" spans="1:23" x14ac:dyDescent="0.45">
      <c r="B13">
        <f t="shared" si="0"/>
        <v>2023</v>
      </c>
      <c r="C13" s="3">
        <v>15000</v>
      </c>
      <c r="D13" s="3"/>
      <c r="E13" s="3"/>
      <c r="F13" s="3"/>
      <c r="G13" s="3"/>
      <c r="H13" s="3"/>
      <c r="I13" s="3"/>
      <c r="J13" s="3"/>
      <c r="K13" s="3"/>
      <c r="M13" s="5">
        <f>C13*C16</f>
        <v>504023.18470677984</v>
      </c>
    </row>
    <row r="14" spans="1:23" x14ac:dyDescent="0.45">
      <c r="M14" s="3">
        <f>SUM(M5:M13)</f>
        <v>1584312.8772616447</v>
      </c>
    </row>
    <row r="15" spans="1:23" x14ac:dyDescent="0.45">
      <c r="B15" t="s">
        <v>6</v>
      </c>
      <c r="C15" s="4">
        <f>SUM(D5:D12)/SUM(C5:C12)</f>
        <v>3.6951788491446345</v>
      </c>
      <c r="D15" s="4">
        <f>SUM(E5:E11)/SUM(D5:D11)</f>
        <v>1.7698515769944341</v>
      </c>
      <c r="E15" s="4">
        <f>SUM(F5:F10)/SUM(E5:E10)</f>
        <v>1.3858345107193317</v>
      </c>
      <c r="F15" s="4">
        <f>SUM(G5:G9)/SUM(F5:F9)</f>
        <v>1.7622699386503067</v>
      </c>
      <c r="G15" s="4">
        <f>SUM(H5:H8)/SUM(G5:G8)</f>
        <v>1.5401459854014599</v>
      </c>
      <c r="H15" s="4">
        <f>SUM(I5:I7)/SUM(H5:H7)</f>
        <v>1.2450920245398773</v>
      </c>
      <c r="I15" s="4">
        <f>SUM(J5:J6)/SUM(I5:I6)</f>
        <v>1.0970837947582133</v>
      </c>
      <c r="J15" s="4">
        <f>K5/J5</f>
        <v>1</v>
      </c>
      <c r="K15" s="4">
        <v>1</v>
      </c>
      <c r="P15" s="7"/>
      <c r="Q15" s="7"/>
      <c r="R15" s="7"/>
      <c r="S15" s="7"/>
      <c r="T15" s="7"/>
      <c r="U15" s="7"/>
      <c r="V15" s="7"/>
      <c r="W15" s="7"/>
    </row>
    <row r="16" spans="1:23" x14ac:dyDescent="0.45">
      <c r="B16" t="s">
        <v>7</v>
      </c>
      <c r="C16" s="4">
        <f t="shared" ref="C16:J16" si="1">D16*C15</f>
        <v>33.601545647118655</v>
      </c>
      <c r="D16" s="4">
        <f t="shared" si="1"/>
        <v>9.0933475804281549</v>
      </c>
      <c r="E16" s="4">
        <f t="shared" si="1"/>
        <v>5.1379153476081303</v>
      </c>
      <c r="F16" s="4">
        <f t="shared" si="1"/>
        <v>3.7074523024695365</v>
      </c>
      <c r="G16" s="4">
        <f t="shared" si="1"/>
        <v>2.1037936477024699</v>
      </c>
      <c r="H16" s="4">
        <f t="shared" si="1"/>
        <v>1.365970283105395</v>
      </c>
      <c r="I16" s="4">
        <f t="shared" si="1"/>
        <v>1.0970837947582133</v>
      </c>
      <c r="J16" s="4">
        <f t="shared" si="1"/>
        <v>1</v>
      </c>
      <c r="K16" s="4">
        <f>K15</f>
        <v>1</v>
      </c>
      <c r="P16" s="7"/>
      <c r="Q16" s="7"/>
      <c r="R16" s="7"/>
      <c r="S16" s="7"/>
      <c r="T16" s="7"/>
      <c r="U16" s="7"/>
      <c r="V16" s="7"/>
      <c r="W16" s="7"/>
    </row>
    <row r="17" spans="1:23" x14ac:dyDescent="0.45">
      <c r="B17" t="s">
        <v>8</v>
      </c>
      <c r="C17" s="2">
        <f t="shared" ref="C17:K17" si="2">1/C16</f>
        <v>2.9760535735526509E-2</v>
      </c>
      <c r="D17" s="2">
        <f t="shared" si="2"/>
        <v>0.10997050218913061</v>
      </c>
      <c r="E17" s="2">
        <f t="shared" si="2"/>
        <v>0.19463146672230267</v>
      </c>
      <c r="F17" s="2">
        <f t="shared" si="2"/>
        <v>0.26972700345568823</v>
      </c>
      <c r="G17" s="2">
        <f t="shared" si="2"/>
        <v>0.47533178983218677</v>
      </c>
      <c r="H17" s="2">
        <f t="shared" si="2"/>
        <v>0.73208034784373299</v>
      </c>
      <c r="I17" s="2">
        <f t="shared" si="2"/>
        <v>0.91150740242261108</v>
      </c>
      <c r="J17" s="2">
        <f t="shared" si="2"/>
        <v>1</v>
      </c>
      <c r="K17" s="2">
        <f t="shared" si="2"/>
        <v>1</v>
      </c>
      <c r="P17" s="2"/>
      <c r="Q17" s="2"/>
      <c r="R17" s="2"/>
      <c r="S17" s="2"/>
      <c r="T17" s="2"/>
      <c r="U17" s="2"/>
      <c r="V17" s="2"/>
      <c r="W17" s="2"/>
    </row>
    <row r="20" spans="1:23" x14ac:dyDescent="0.45">
      <c r="A20" s="1" t="s">
        <v>9</v>
      </c>
      <c r="B20" s="1"/>
      <c r="C20" s="1"/>
      <c r="D20" s="1"/>
    </row>
    <row r="21" spans="1:23" x14ac:dyDescent="0.45">
      <c r="A21" s="1"/>
    </row>
    <row r="22" spans="1:23" x14ac:dyDescent="0.45">
      <c r="B22" t="s">
        <v>3</v>
      </c>
      <c r="C22" t="s">
        <v>10</v>
      </c>
      <c r="E22" t="s">
        <v>11</v>
      </c>
      <c r="G22" t="s">
        <v>12</v>
      </c>
      <c r="I22" t="s">
        <v>13</v>
      </c>
      <c r="K22" t="s">
        <v>14</v>
      </c>
      <c r="M22" t="s">
        <v>15</v>
      </c>
      <c r="O22" t="s">
        <v>16</v>
      </c>
    </row>
    <row r="23" spans="1:23" x14ac:dyDescent="0.45">
      <c r="C23" s="3"/>
      <c r="D23" s="3"/>
      <c r="E23" s="3"/>
      <c r="F23" s="3"/>
      <c r="G23" s="3"/>
      <c r="H23" s="3"/>
      <c r="I23" s="3"/>
      <c r="J23" s="3"/>
      <c r="K23" s="3"/>
      <c r="M23" s="3"/>
    </row>
    <row r="24" spans="1:23" x14ac:dyDescent="0.45">
      <c r="B24">
        <f>+B5</f>
        <v>2015</v>
      </c>
      <c r="C24" s="2">
        <v>0.54</v>
      </c>
      <c r="D24" s="3"/>
      <c r="E24" s="3">
        <v>300000</v>
      </c>
      <c r="F24" s="3"/>
      <c r="G24" s="2">
        <f>1-K17</f>
        <v>0</v>
      </c>
      <c r="H24" s="3"/>
      <c r="I24" s="3">
        <f>K5</f>
        <v>145000</v>
      </c>
      <c r="J24" s="3"/>
      <c r="K24" s="3">
        <f t="shared" ref="K24:K32" si="3">E24*C24*G24</f>
        <v>0</v>
      </c>
      <c r="M24" s="3">
        <f t="shared" ref="M24:M32" si="4">I24+K24</f>
        <v>145000</v>
      </c>
      <c r="O24" s="3">
        <f>M5</f>
        <v>145000</v>
      </c>
      <c r="Q24" s="3"/>
    </row>
    <row r="25" spans="1:23" x14ac:dyDescent="0.45">
      <c r="B25">
        <f t="shared" ref="B25:B32" si="5">+B6</f>
        <v>2016</v>
      </c>
      <c r="C25" s="2">
        <v>0.6</v>
      </c>
      <c r="D25" s="3"/>
      <c r="E25" s="3">
        <v>280000</v>
      </c>
      <c r="F25" s="3"/>
      <c r="G25" s="2">
        <f>1-J17</f>
        <v>0</v>
      </c>
      <c r="H25" s="3"/>
      <c r="I25" s="3">
        <f>J6</f>
        <v>152200</v>
      </c>
      <c r="J25" s="3"/>
      <c r="K25" s="3">
        <f t="shared" si="3"/>
        <v>0</v>
      </c>
      <c r="M25" s="3">
        <f t="shared" si="4"/>
        <v>152200</v>
      </c>
      <c r="O25" s="3">
        <f>M6</f>
        <v>152200</v>
      </c>
      <c r="Q25" s="3"/>
    </row>
    <row r="26" spans="1:23" x14ac:dyDescent="0.45">
      <c r="B26">
        <f t="shared" si="5"/>
        <v>2017</v>
      </c>
      <c r="C26" s="2">
        <v>0.53</v>
      </c>
      <c r="D26" s="3"/>
      <c r="E26" s="3">
        <v>290000</v>
      </c>
      <c r="F26" s="3"/>
      <c r="G26" s="2">
        <f>1-I17</f>
        <v>8.8492597577388921E-2</v>
      </c>
      <c r="H26" s="3"/>
      <c r="I26" s="3">
        <f>I7</f>
        <v>135000</v>
      </c>
      <c r="J26" s="3"/>
      <c r="K26" s="3">
        <f t="shared" si="3"/>
        <v>13601.312247644677</v>
      </c>
      <c r="M26" s="3">
        <f t="shared" si="4"/>
        <v>148601.31224764467</v>
      </c>
      <c r="O26" s="3">
        <f>M7</f>
        <v>148106.31229235878</v>
      </c>
      <c r="Q26" s="3"/>
    </row>
    <row r="27" spans="1:23" x14ac:dyDescent="0.45">
      <c r="B27">
        <f t="shared" si="5"/>
        <v>2018</v>
      </c>
      <c r="C27" s="2">
        <v>0.6</v>
      </c>
      <c r="D27" s="3"/>
      <c r="E27" s="3">
        <v>310000</v>
      </c>
      <c r="F27" s="3"/>
      <c r="G27" s="2">
        <f>1-H17</f>
        <v>0.26791965215626701</v>
      </c>
      <c r="H27" s="3"/>
      <c r="I27" s="3">
        <f>H8</f>
        <v>117100</v>
      </c>
      <c r="J27" s="3"/>
      <c r="K27" s="3">
        <f t="shared" si="3"/>
        <v>49833.055301065666</v>
      </c>
      <c r="M27" s="3">
        <f t="shared" si="4"/>
        <v>166933.05530106567</v>
      </c>
      <c r="O27" s="3">
        <f>M8</f>
        <v>159955.12015164175</v>
      </c>
      <c r="Q27" s="3"/>
    </row>
    <row r="28" spans="1:23" x14ac:dyDescent="0.45">
      <c r="B28">
        <f t="shared" si="5"/>
        <v>2019</v>
      </c>
      <c r="C28" s="2">
        <v>0.48</v>
      </c>
      <c r="D28" s="3"/>
      <c r="E28" s="3">
        <v>295000</v>
      </c>
      <c r="F28" s="3"/>
      <c r="G28" s="2">
        <f>1-G17</f>
        <v>0.52466821016781329</v>
      </c>
      <c r="H28" s="3"/>
      <c r="I28" s="3">
        <f>G9</f>
        <v>57000</v>
      </c>
      <c r="J28" s="3"/>
      <c r="K28" s="3">
        <f t="shared" si="3"/>
        <v>74293.018559762364</v>
      </c>
      <c r="M28" s="3">
        <f t="shared" si="4"/>
        <v>131293.01855976236</v>
      </c>
      <c r="O28" s="3">
        <f>M28</f>
        <v>131293.01855976236</v>
      </c>
      <c r="Q28" s="3"/>
    </row>
    <row r="29" spans="1:23" x14ac:dyDescent="0.45">
      <c r="B29">
        <f t="shared" si="5"/>
        <v>2020</v>
      </c>
      <c r="C29" s="2">
        <v>0.61</v>
      </c>
      <c r="D29" s="3"/>
      <c r="E29" s="3">
        <v>305000</v>
      </c>
      <c r="F29" s="3"/>
      <c r="G29" s="2">
        <f>1-F17</f>
        <v>0.73027299654431177</v>
      </c>
      <c r="H29" s="3"/>
      <c r="I29" s="3">
        <f>F10</f>
        <v>30000</v>
      </c>
      <c r="J29" s="3"/>
      <c r="K29" s="3">
        <f t="shared" si="3"/>
        <v>135867.2910070692</v>
      </c>
      <c r="M29" s="3">
        <f t="shared" si="4"/>
        <v>165867.2910070692</v>
      </c>
      <c r="O29" s="3">
        <f>M29</f>
        <v>165867.2910070692</v>
      </c>
      <c r="Q29" s="3"/>
    </row>
    <row r="30" spans="1:23" x14ac:dyDescent="0.45">
      <c r="B30">
        <f t="shared" si="5"/>
        <v>2021</v>
      </c>
      <c r="C30" s="2">
        <v>0.55000000000000004</v>
      </c>
      <c r="D30" s="3"/>
      <c r="E30" s="3">
        <v>300000</v>
      </c>
      <c r="F30" s="3"/>
      <c r="G30" s="2">
        <f>1-E17</f>
        <v>0.80536853327769731</v>
      </c>
      <c r="H30" s="3"/>
      <c r="I30" s="3">
        <f>E11</f>
        <v>28000</v>
      </c>
      <c r="J30" s="3"/>
      <c r="K30" s="3">
        <f t="shared" si="3"/>
        <v>132885.80799082006</v>
      </c>
      <c r="M30" s="3">
        <f t="shared" si="4"/>
        <v>160885.80799082006</v>
      </c>
      <c r="O30" s="3">
        <f>M30</f>
        <v>160885.80799082006</v>
      </c>
      <c r="Q30" s="3"/>
    </row>
    <row r="31" spans="1:23" x14ac:dyDescent="0.45">
      <c r="B31">
        <f t="shared" si="5"/>
        <v>2022</v>
      </c>
      <c r="C31" s="2">
        <v>0.62</v>
      </c>
      <c r="D31" s="3"/>
      <c r="E31" s="3">
        <v>310000</v>
      </c>
      <c r="F31" s="3"/>
      <c r="G31" s="2">
        <f>1-D17</f>
        <v>0.89002949781086937</v>
      </c>
      <c r="H31" s="3"/>
      <c r="I31" s="3">
        <f>D12</f>
        <v>11000</v>
      </c>
      <c r="J31" s="3"/>
      <c r="K31" s="3">
        <f t="shared" si="3"/>
        <v>171063.6694792491</v>
      </c>
      <c r="M31" s="3">
        <f t="shared" si="4"/>
        <v>182063.6694792491</v>
      </c>
      <c r="O31" s="3">
        <f>M31</f>
        <v>182063.6694792491</v>
      </c>
      <c r="Q31" s="3"/>
    </row>
    <row r="32" spans="1:23" x14ac:dyDescent="0.45">
      <c r="B32">
        <f t="shared" si="5"/>
        <v>2023</v>
      </c>
      <c r="C32" s="2">
        <v>0.65</v>
      </c>
      <c r="E32" s="3">
        <v>305000</v>
      </c>
      <c r="G32" s="2">
        <f>1-C17</f>
        <v>0.97023946426447349</v>
      </c>
      <c r="I32" s="3">
        <f>C13</f>
        <v>15000</v>
      </c>
      <c r="K32" s="3">
        <f t="shared" si="3"/>
        <v>192349.97379043186</v>
      </c>
      <c r="M32" s="5">
        <f t="shared" si="4"/>
        <v>207349.97379043186</v>
      </c>
      <c r="O32" s="5">
        <f>M32</f>
        <v>207349.97379043186</v>
      </c>
      <c r="Q32" s="3"/>
    </row>
    <row r="33" spans="3:15" x14ac:dyDescent="0.45">
      <c r="C33" s="4"/>
      <c r="D33" s="4"/>
      <c r="E33" s="4"/>
      <c r="F33" s="4"/>
      <c r="G33" s="4"/>
      <c r="H33" s="4"/>
      <c r="I33" s="4"/>
      <c r="J33" s="4"/>
      <c r="K33" s="4"/>
      <c r="M33" s="3">
        <f>SUM(M24:M32)</f>
        <v>1460194.1283760429</v>
      </c>
      <c r="O33" s="3">
        <f>SUM(O24:O32)</f>
        <v>1452721.1932713331</v>
      </c>
    </row>
    <row r="34" spans="3:15" x14ac:dyDescent="0.45">
      <c r="C34" t="s">
        <v>17</v>
      </c>
      <c r="H34" s="4"/>
      <c r="I34" s="4"/>
      <c r="J34" s="4"/>
      <c r="K34" s="4"/>
    </row>
    <row r="35" spans="3:15" x14ac:dyDescent="0.45">
      <c r="C35" t="s">
        <v>29</v>
      </c>
      <c r="E35" t="s">
        <v>31</v>
      </c>
      <c r="I35" s="3"/>
      <c r="K35" s="3"/>
    </row>
    <row r="37" spans="3:15" x14ac:dyDescent="0.45">
      <c r="C37" t="s">
        <v>18</v>
      </c>
      <c r="D37" t="s">
        <v>19</v>
      </c>
    </row>
    <row r="38" spans="3:15" x14ac:dyDescent="0.45">
      <c r="C38" t="s">
        <v>20</v>
      </c>
      <c r="D38" t="s">
        <v>21</v>
      </c>
    </row>
    <row r="39" spans="3:15" x14ac:dyDescent="0.45">
      <c r="C39" t="s">
        <v>22</v>
      </c>
      <c r="D39" t="s">
        <v>23</v>
      </c>
    </row>
  </sheetData>
  <pageMargins left="0.70866141732283472" right="0.70866141732283472" top="0.74803149606299213" bottom="0.74803149606299213" header="0.31496062992125984" footer="0.31496062992125984"/>
  <pageSetup paperSize="9" scale="53" orientation="portrait" r:id="rId1"/>
  <ignoredErrors>
    <ignoredError sqref="C15:I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9"/>
  <sheetViews>
    <sheetView zoomScale="70" zoomScaleNormal="70" workbookViewId="0">
      <selection activeCell="E36" sqref="E36"/>
    </sheetView>
  </sheetViews>
  <sheetFormatPr defaultRowHeight="14.25" x14ac:dyDescent="0.45"/>
  <cols>
    <col min="2" max="2" width="15.265625" customWidth="1"/>
    <col min="13" max="13" width="11" customWidth="1"/>
    <col min="15" max="15" width="10.73046875" customWidth="1"/>
  </cols>
  <sheetData>
    <row r="1" spans="1:13" x14ac:dyDescent="0.45">
      <c r="A1" s="6" t="s">
        <v>24</v>
      </c>
    </row>
    <row r="2" spans="1:13" x14ac:dyDescent="0.45">
      <c r="A2" t="s">
        <v>1</v>
      </c>
      <c r="H2" t="s">
        <v>2</v>
      </c>
    </row>
    <row r="3" spans="1:13" x14ac:dyDescent="0.45">
      <c r="B3" t="s">
        <v>3</v>
      </c>
      <c r="C3" t="s">
        <v>4</v>
      </c>
    </row>
    <row r="4" spans="1:13" x14ac:dyDescent="0.45">
      <c r="C4">
        <v>0</v>
      </c>
      <c r="D4">
        <v>1</v>
      </c>
      <c r="E4">
        <v>2</v>
      </c>
      <c r="F4">
        <v>3</v>
      </c>
      <c r="G4">
        <v>4</v>
      </c>
      <c r="H4">
        <v>5</v>
      </c>
      <c r="I4">
        <v>6</v>
      </c>
      <c r="J4">
        <v>7</v>
      </c>
      <c r="K4">
        <v>8</v>
      </c>
      <c r="M4" t="s">
        <v>5</v>
      </c>
    </row>
    <row r="5" spans="1:13" x14ac:dyDescent="0.45">
      <c r="B5">
        <f>+'Product liability'!B5</f>
        <v>2015</v>
      </c>
      <c r="C5" s="3">
        <v>4500</v>
      </c>
      <c r="D5" s="3">
        <v>16100</v>
      </c>
      <c r="E5" s="3">
        <v>24300</v>
      </c>
      <c r="F5" s="3">
        <v>37200</v>
      </c>
      <c r="G5" s="3">
        <v>74000</v>
      </c>
      <c r="H5" s="3">
        <v>112900</v>
      </c>
      <c r="I5" s="3">
        <v>131000</v>
      </c>
      <c r="J5" s="3">
        <v>142000</v>
      </c>
      <c r="K5" s="3">
        <v>142000</v>
      </c>
      <c r="M5" s="3">
        <f>K5*K15</f>
        <v>142000</v>
      </c>
    </row>
    <row r="6" spans="1:13" x14ac:dyDescent="0.45">
      <c r="B6">
        <f>+'Product liability'!B6</f>
        <v>2016</v>
      </c>
      <c r="C6" s="3">
        <v>4100</v>
      </c>
      <c r="D6" s="3">
        <v>15700</v>
      </c>
      <c r="E6" s="3">
        <v>27400</v>
      </c>
      <c r="F6" s="3">
        <v>40100</v>
      </c>
      <c r="G6" s="3">
        <v>71000</v>
      </c>
      <c r="H6" s="3">
        <v>121000</v>
      </c>
      <c r="I6" s="3">
        <v>139800</v>
      </c>
      <c r="J6" s="3">
        <v>151000</v>
      </c>
      <c r="K6" s="3"/>
      <c r="M6" s="3">
        <f>J6*J16</f>
        <v>151000</v>
      </c>
    </row>
    <row r="7" spans="1:13" x14ac:dyDescent="0.45">
      <c r="B7">
        <f>+'Product liability'!B7</f>
        <v>2017</v>
      </c>
      <c r="C7" s="3">
        <v>3500</v>
      </c>
      <c r="D7" s="3">
        <v>15000</v>
      </c>
      <c r="E7" s="3">
        <v>32000</v>
      </c>
      <c r="F7" s="3">
        <v>41200</v>
      </c>
      <c r="G7" s="3">
        <v>66500</v>
      </c>
      <c r="H7" s="3">
        <v>102000</v>
      </c>
      <c r="I7" s="3">
        <v>132000</v>
      </c>
      <c r="J7" s="3"/>
      <c r="K7" s="3"/>
      <c r="M7" s="3">
        <f>I7*I16</f>
        <v>142821.27031019202</v>
      </c>
    </row>
    <row r="8" spans="1:13" x14ac:dyDescent="0.45">
      <c r="B8">
        <f>+'Product liability'!B8</f>
        <v>2018</v>
      </c>
      <c r="C8" s="3">
        <v>3000</v>
      </c>
      <c r="D8" s="3">
        <v>14700</v>
      </c>
      <c r="E8" s="3">
        <v>27500</v>
      </c>
      <c r="F8" s="3">
        <v>37700</v>
      </c>
      <c r="G8" s="3">
        <v>70000</v>
      </c>
      <c r="H8" s="3">
        <v>115400</v>
      </c>
      <c r="I8" s="3"/>
      <c r="J8" s="3"/>
      <c r="K8" s="3"/>
      <c r="M8" s="3">
        <f>H8*H16</f>
        <v>149728.41498599632</v>
      </c>
    </row>
    <row r="9" spans="1:13" x14ac:dyDescent="0.45">
      <c r="B9">
        <f>+'Product liability'!B9</f>
        <v>2019</v>
      </c>
      <c r="C9" s="3">
        <v>4500</v>
      </c>
      <c r="D9" s="3">
        <v>16400</v>
      </c>
      <c r="E9" s="3">
        <v>28000</v>
      </c>
      <c r="F9" s="3">
        <v>41200</v>
      </c>
      <c r="G9" s="3">
        <v>71000</v>
      </c>
      <c r="H9" s="3"/>
      <c r="I9" s="3"/>
      <c r="J9" s="3"/>
      <c r="K9" s="3"/>
      <c r="M9" s="3">
        <f>G9*G16</f>
        <v>147687.48723278643</v>
      </c>
    </row>
    <row r="10" spans="1:13" x14ac:dyDescent="0.45">
      <c r="A10" s="1"/>
      <c r="B10">
        <f>+'Product liability'!B10</f>
        <v>2020</v>
      </c>
      <c r="C10" s="3">
        <v>4200</v>
      </c>
      <c r="D10" s="3">
        <v>15000</v>
      </c>
      <c r="E10" s="3">
        <v>25900</v>
      </c>
      <c r="F10" s="3">
        <v>42300</v>
      </c>
      <c r="G10" s="3"/>
      <c r="H10" s="3"/>
      <c r="I10" s="3"/>
      <c r="J10" s="3"/>
      <c r="K10" s="3"/>
      <c r="M10" s="3">
        <f>F10*F16</f>
        <v>157122.2512562089</v>
      </c>
    </row>
    <row r="11" spans="1:13" x14ac:dyDescent="0.45">
      <c r="A11" s="1"/>
      <c r="B11">
        <f>+'Product liability'!B11</f>
        <v>2021</v>
      </c>
      <c r="C11" s="3">
        <v>3900</v>
      </c>
      <c r="D11" s="3">
        <v>12900</v>
      </c>
      <c r="E11" s="3">
        <v>27800</v>
      </c>
      <c r="F11" s="3"/>
      <c r="G11" s="3"/>
      <c r="H11" s="3"/>
      <c r="I11" s="3"/>
      <c r="J11" s="3"/>
      <c r="K11" s="3"/>
      <c r="M11" s="3">
        <f>E11*E16</f>
        <v>149921.21127333803</v>
      </c>
    </row>
    <row r="12" spans="1:13" x14ac:dyDescent="0.45">
      <c r="B12">
        <f>+'Product liability'!B12</f>
        <v>2022</v>
      </c>
      <c r="C12" s="3">
        <v>4000</v>
      </c>
      <c r="D12" s="3">
        <v>13800</v>
      </c>
      <c r="E12" s="3"/>
      <c r="F12" s="3"/>
      <c r="G12" s="3"/>
      <c r="H12" s="3"/>
      <c r="I12" s="3"/>
      <c r="J12" s="3"/>
      <c r="K12" s="3"/>
      <c r="M12" s="3">
        <f>D12*D16</f>
        <v>135688.77848589414</v>
      </c>
    </row>
    <row r="13" spans="1:13" x14ac:dyDescent="0.45">
      <c r="B13">
        <f>+'Product liability'!B13</f>
        <v>2023</v>
      </c>
      <c r="C13" s="3">
        <v>3900</v>
      </c>
      <c r="D13" s="3"/>
      <c r="E13" s="3"/>
      <c r="F13" s="3"/>
      <c r="G13" s="3"/>
      <c r="H13" s="3"/>
      <c r="I13" s="3"/>
      <c r="J13" s="3"/>
      <c r="K13" s="3"/>
      <c r="M13" s="5">
        <f>C13*C16</f>
        <v>144677.62501019627</v>
      </c>
    </row>
    <row r="14" spans="1:13" x14ac:dyDescent="0.45">
      <c r="M14" s="3">
        <f>SUM(M5:M13)</f>
        <v>1320647.0385546121</v>
      </c>
    </row>
    <row r="15" spans="1:13" x14ac:dyDescent="0.45">
      <c r="B15" t="s">
        <v>25</v>
      </c>
      <c r="C15" s="4">
        <f>SUM(D5:D12)/SUM(C5:C12)</f>
        <v>3.7728706624605679</v>
      </c>
      <c r="D15" s="4">
        <f>SUM(E5:E11)/SUM(D5:D11)</f>
        <v>1.8232514177693762</v>
      </c>
      <c r="E15" s="4">
        <f>SUM(F5:F10)/SUM(E5:E10)</f>
        <v>1.451847365233192</v>
      </c>
      <c r="F15" s="4">
        <f>SUM(G5:G9)/SUM(F5:F9)</f>
        <v>1.7857142857142858</v>
      </c>
      <c r="G15" s="4">
        <f>SUM(H5:H8)/SUM(G5:G8)</f>
        <v>1.603197158081705</v>
      </c>
      <c r="H15" s="4">
        <f>SUM(I5:I7)/SUM(H5:H7)</f>
        <v>1.1991664185769575</v>
      </c>
      <c r="I15" s="4">
        <f>SUM(J5:J6)/SUM(I5:I6)</f>
        <v>1.0819793205317578</v>
      </c>
      <c r="J15" s="4">
        <f>K5/J5</f>
        <v>1</v>
      </c>
      <c r="K15" s="4">
        <v>1</v>
      </c>
    </row>
    <row r="16" spans="1:13" x14ac:dyDescent="0.45">
      <c r="B16" t="s">
        <v>7</v>
      </c>
      <c r="C16" s="4">
        <f t="shared" ref="C16:J16" si="0">D16*C15</f>
        <v>37.096826925691353</v>
      </c>
      <c r="D16" s="4">
        <f t="shared" si="0"/>
        <v>9.8325201801372568</v>
      </c>
      <c r="E16" s="4">
        <f t="shared" si="0"/>
        <v>5.392849326379066</v>
      </c>
      <c r="F16" s="4">
        <f t="shared" si="0"/>
        <v>3.7144740249694777</v>
      </c>
      <c r="G16" s="4">
        <f t="shared" si="0"/>
        <v>2.0801054539829074</v>
      </c>
      <c r="H16" s="4">
        <f t="shared" si="0"/>
        <v>1.297473266776398</v>
      </c>
      <c r="I16" s="4">
        <f t="shared" si="0"/>
        <v>1.0819793205317578</v>
      </c>
      <c r="J16" s="4">
        <f t="shared" si="0"/>
        <v>1</v>
      </c>
      <c r="K16" s="4">
        <f>K15</f>
        <v>1</v>
      </c>
    </row>
    <row r="17" spans="1:15" x14ac:dyDescent="0.45">
      <c r="B17" t="s">
        <v>8</v>
      </c>
      <c r="C17" s="2">
        <f t="shared" ref="C17:K17" si="1">1/C16</f>
        <v>2.6956483421158899E-2</v>
      </c>
      <c r="D17" s="2">
        <f t="shared" si="1"/>
        <v>0.10170332546279509</v>
      </c>
      <c r="E17" s="2">
        <f t="shared" si="1"/>
        <v>0.18543073234190144</v>
      </c>
      <c r="F17" s="2">
        <f t="shared" si="1"/>
        <v>0.26921712018385086</v>
      </c>
      <c r="G17" s="2">
        <f t="shared" si="1"/>
        <v>0.48074485747116225</v>
      </c>
      <c r="H17" s="2">
        <f t="shared" si="1"/>
        <v>0.77072878926016175</v>
      </c>
      <c r="I17" s="2">
        <f t="shared" si="1"/>
        <v>0.92423208191126272</v>
      </c>
      <c r="J17" s="2">
        <f t="shared" si="1"/>
        <v>1</v>
      </c>
      <c r="K17" s="2">
        <f t="shared" si="1"/>
        <v>1</v>
      </c>
    </row>
    <row r="20" spans="1:15" x14ac:dyDescent="0.45">
      <c r="A20" s="1" t="s">
        <v>9</v>
      </c>
      <c r="B20" s="1"/>
      <c r="C20" s="1"/>
      <c r="D20" s="1"/>
    </row>
    <row r="21" spans="1:15" x14ac:dyDescent="0.45">
      <c r="A21" s="1"/>
    </row>
    <row r="22" spans="1:15" x14ac:dyDescent="0.45">
      <c r="B22" t="s">
        <v>3</v>
      </c>
      <c r="C22" t="s">
        <v>10</v>
      </c>
      <c r="E22" t="s">
        <v>11</v>
      </c>
      <c r="G22" t="s">
        <v>12</v>
      </c>
      <c r="I22" t="s">
        <v>13</v>
      </c>
      <c r="K22" t="s">
        <v>14</v>
      </c>
      <c r="M22" t="s">
        <v>15</v>
      </c>
      <c r="O22" t="s">
        <v>26</v>
      </c>
    </row>
    <row r="23" spans="1:15" x14ac:dyDescent="0.45">
      <c r="C23" s="3"/>
      <c r="D23" s="3"/>
      <c r="E23" s="3"/>
      <c r="F23" s="3"/>
      <c r="G23" s="3"/>
      <c r="H23" s="3"/>
      <c r="I23" s="3"/>
      <c r="J23" s="3"/>
      <c r="K23" s="3"/>
      <c r="M23" s="3"/>
    </row>
    <row r="24" spans="1:15" x14ac:dyDescent="0.45">
      <c r="B24">
        <f>+B5</f>
        <v>2015</v>
      </c>
      <c r="C24" s="2">
        <v>0.53</v>
      </c>
      <c r="D24" s="3"/>
      <c r="E24" s="3">
        <v>290000</v>
      </c>
      <c r="F24" s="3"/>
      <c r="G24" s="2">
        <f>1-K17</f>
        <v>0</v>
      </c>
      <c r="H24" s="3"/>
      <c r="I24" s="3">
        <f>K5</f>
        <v>142000</v>
      </c>
      <c r="J24" s="3"/>
      <c r="K24" s="3">
        <f t="shared" ref="K24:K32" si="2">E24*C24*G24</f>
        <v>0</v>
      </c>
      <c r="M24" s="3">
        <f t="shared" ref="M24:M32" si="3">I24+K24</f>
        <v>142000</v>
      </c>
      <c r="O24" s="3">
        <f>M5</f>
        <v>142000</v>
      </c>
    </row>
    <row r="25" spans="1:15" x14ac:dyDescent="0.45">
      <c r="B25">
        <f t="shared" ref="B25:B32" si="4">+B6</f>
        <v>2016</v>
      </c>
      <c r="C25" s="2">
        <v>0.56000000000000005</v>
      </c>
      <c r="D25" s="3"/>
      <c r="E25" s="3">
        <v>285000</v>
      </c>
      <c r="F25" s="3"/>
      <c r="G25" s="2">
        <f>1-J17</f>
        <v>0</v>
      </c>
      <c r="H25" s="3"/>
      <c r="I25" s="3">
        <f>J6</f>
        <v>151000</v>
      </c>
      <c r="J25" s="3"/>
      <c r="K25" s="3">
        <f t="shared" si="2"/>
        <v>0</v>
      </c>
      <c r="M25" s="3">
        <f t="shared" si="3"/>
        <v>151000</v>
      </c>
      <c r="O25" s="3">
        <f>M6</f>
        <v>151000</v>
      </c>
    </row>
    <row r="26" spans="1:15" x14ac:dyDescent="0.45">
      <c r="B26">
        <f t="shared" si="4"/>
        <v>2017</v>
      </c>
      <c r="C26" s="2">
        <v>0.54</v>
      </c>
      <c r="D26" s="3"/>
      <c r="E26" s="3">
        <v>300000</v>
      </c>
      <c r="F26" s="3"/>
      <c r="G26" s="2">
        <f>1-I17</f>
        <v>7.5767918088737285E-2</v>
      </c>
      <c r="H26" s="3"/>
      <c r="I26" s="3">
        <f>I7</f>
        <v>132000</v>
      </c>
      <c r="J26" s="3"/>
      <c r="K26" s="3">
        <f t="shared" si="2"/>
        <v>12274.402730375441</v>
      </c>
      <c r="M26" s="3">
        <f t="shared" si="3"/>
        <v>144274.40273037544</v>
      </c>
      <c r="O26" s="3">
        <f>M7</f>
        <v>142821.27031019202</v>
      </c>
    </row>
    <row r="27" spans="1:15" x14ac:dyDescent="0.45">
      <c r="B27">
        <f t="shared" si="4"/>
        <v>2018</v>
      </c>
      <c r="C27" s="2">
        <v>0.55000000000000004</v>
      </c>
      <c r="D27" s="3"/>
      <c r="E27" s="3">
        <v>315000</v>
      </c>
      <c r="F27" s="3"/>
      <c r="G27" s="2">
        <f>1-H17</f>
        <v>0.22927121073983825</v>
      </c>
      <c r="H27" s="3"/>
      <c r="I27" s="3">
        <f>H8</f>
        <v>115400</v>
      </c>
      <c r="J27" s="3"/>
      <c r="K27" s="3">
        <f t="shared" si="2"/>
        <v>39721.237260676979</v>
      </c>
      <c r="M27" s="3">
        <f t="shared" si="3"/>
        <v>155121.23726067698</v>
      </c>
      <c r="O27" s="3">
        <f>M8</f>
        <v>149728.41498599632</v>
      </c>
    </row>
    <row r="28" spans="1:15" x14ac:dyDescent="0.45">
      <c r="B28">
        <f t="shared" si="4"/>
        <v>2019</v>
      </c>
      <c r="C28" s="2">
        <v>0.54</v>
      </c>
      <c r="D28" s="3"/>
      <c r="E28" s="3">
        <v>290000</v>
      </c>
      <c r="F28" s="3"/>
      <c r="G28" s="2">
        <f>1-G17</f>
        <v>0.51925514252883775</v>
      </c>
      <c r="H28" s="3"/>
      <c r="I28" s="3">
        <f>G9</f>
        <v>71000</v>
      </c>
      <c r="J28" s="3"/>
      <c r="K28" s="3">
        <f t="shared" si="2"/>
        <v>81315.355320015995</v>
      </c>
      <c r="M28" s="3">
        <f t="shared" si="3"/>
        <v>152315.35532001598</v>
      </c>
      <c r="O28" s="3">
        <f>M28</f>
        <v>152315.35532001598</v>
      </c>
    </row>
    <row r="29" spans="1:15" x14ac:dyDescent="0.45">
      <c r="B29">
        <f t="shared" si="4"/>
        <v>2020</v>
      </c>
      <c r="C29" s="2">
        <v>0.52</v>
      </c>
      <c r="D29" s="3"/>
      <c r="E29" s="3">
        <v>300000</v>
      </c>
      <c r="F29" s="3"/>
      <c r="G29" s="2">
        <f>1-F17</f>
        <v>0.73078287981614909</v>
      </c>
      <c r="H29" s="3"/>
      <c r="I29" s="3">
        <f>F10</f>
        <v>42300</v>
      </c>
      <c r="J29" s="3"/>
      <c r="K29" s="3">
        <f t="shared" si="2"/>
        <v>114002.12925131926</v>
      </c>
      <c r="M29" s="3">
        <f t="shared" si="3"/>
        <v>156302.12925131927</v>
      </c>
      <c r="O29" s="3">
        <f>M29</f>
        <v>156302.12925131927</v>
      </c>
    </row>
    <row r="30" spans="1:15" x14ac:dyDescent="0.45">
      <c r="B30">
        <f t="shared" si="4"/>
        <v>2021</v>
      </c>
      <c r="C30" s="2">
        <v>0.56000000000000005</v>
      </c>
      <c r="D30" s="3"/>
      <c r="E30" s="3">
        <v>310000</v>
      </c>
      <c r="F30" s="3"/>
      <c r="G30" s="2">
        <f>1-E17</f>
        <v>0.81456926765809856</v>
      </c>
      <c r="H30" s="3"/>
      <c r="I30" s="3">
        <f>E11</f>
        <v>27800</v>
      </c>
      <c r="J30" s="3"/>
      <c r="K30" s="3">
        <f t="shared" si="2"/>
        <v>141409.22486544593</v>
      </c>
      <c r="M30" s="3">
        <f t="shared" si="3"/>
        <v>169209.22486544593</v>
      </c>
      <c r="O30" s="3">
        <f>M30</f>
        <v>169209.22486544593</v>
      </c>
    </row>
    <row r="31" spans="1:15" x14ac:dyDescent="0.45">
      <c r="B31">
        <f t="shared" si="4"/>
        <v>2022</v>
      </c>
      <c r="C31" s="2">
        <v>0.56999999999999995</v>
      </c>
      <c r="D31" s="3"/>
      <c r="E31" s="3">
        <v>315000</v>
      </c>
      <c r="F31" s="3"/>
      <c r="G31" s="2">
        <f>1-D17</f>
        <v>0.89829667453720496</v>
      </c>
      <c r="H31" s="3"/>
      <c r="I31" s="3">
        <f>D12</f>
        <v>13800</v>
      </c>
      <c r="J31" s="3"/>
      <c r="K31" s="3">
        <f t="shared" si="2"/>
        <v>161289.16791315514</v>
      </c>
      <c r="M31" s="3">
        <f t="shared" si="3"/>
        <v>175089.16791315514</v>
      </c>
      <c r="O31" s="3">
        <f>M31</f>
        <v>175089.16791315514</v>
      </c>
    </row>
    <row r="32" spans="1:15" x14ac:dyDescent="0.45">
      <c r="B32">
        <f t="shared" si="4"/>
        <v>2023</v>
      </c>
      <c r="C32" s="2">
        <v>0.55000000000000004</v>
      </c>
      <c r="E32" s="3">
        <v>320000</v>
      </c>
      <c r="G32" s="2">
        <f>1-C17</f>
        <v>0.97304351657884114</v>
      </c>
      <c r="I32" s="3">
        <f>C13</f>
        <v>3900</v>
      </c>
      <c r="K32" s="3">
        <f t="shared" si="2"/>
        <v>171255.65891787605</v>
      </c>
      <c r="M32" s="5">
        <f t="shared" si="3"/>
        <v>175155.65891787605</v>
      </c>
      <c r="O32" s="5">
        <f>M32</f>
        <v>175155.65891787605</v>
      </c>
    </row>
    <row r="33" spans="3:15" x14ac:dyDescent="0.45">
      <c r="C33" s="4"/>
      <c r="D33" s="4"/>
      <c r="E33" s="4"/>
      <c r="F33" s="4"/>
      <c r="G33" s="4"/>
      <c r="H33" s="4"/>
      <c r="I33" s="4"/>
      <c r="J33" s="4"/>
      <c r="K33" s="4"/>
      <c r="M33" s="3">
        <f>SUM(M24:M32)</f>
        <v>1420467.1762588646</v>
      </c>
      <c r="O33" s="3">
        <f>SUM(O24:O32)</f>
        <v>1413621.2215640005</v>
      </c>
    </row>
    <row r="34" spans="3:15" x14ac:dyDescent="0.45">
      <c r="C34" t="s">
        <v>17</v>
      </c>
    </row>
    <row r="35" spans="3:15" x14ac:dyDescent="0.45">
      <c r="C35" t="s">
        <v>29</v>
      </c>
      <c r="E35" t="s">
        <v>30</v>
      </c>
    </row>
    <row r="37" spans="3:15" x14ac:dyDescent="0.45">
      <c r="C37" t="s">
        <v>18</v>
      </c>
      <c r="D37" t="s">
        <v>27</v>
      </c>
    </row>
    <row r="38" spans="3:15" x14ac:dyDescent="0.45">
      <c r="C38" t="s">
        <v>20</v>
      </c>
      <c r="D38" t="s">
        <v>28</v>
      </c>
    </row>
    <row r="39" spans="3:15" x14ac:dyDescent="0.45">
      <c r="C39" t="s">
        <v>22</v>
      </c>
      <c r="D39" t="s">
        <v>23</v>
      </c>
    </row>
  </sheetData>
  <pageMargins left="0.7" right="0.7" top="0.75" bottom="0.75" header="0.3" footer="0.3"/>
  <pageSetup paperSize="9" orientation="portrait" horizontalDpi="0" verticalDpi="0" r:id="rId1"/>
  <ignoredErrors>
    <ignoredError sqref="C15 D15:I1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7e82283-17b9-4d2e-a750-27f219094220">
      <Terms xmlns="http://schemas.microsoft.com/office/infopath/2007/PartnerControls"/>
    </lcf76f155ced4ddcb4097134ff3c332f>
    <TaxCatchAll xmlns="724395a5-9866-4f6b-88f5-95467eafe09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ED9F350256FC04C9EF19E11D9C59124" ma:contentTypeVersion="15" ma:contentTypeDescription="Create a new document." ma:contentTypeScope="" ma:versionID="7bd887331dd6b7aa1618687ee944d2c6">
  <xsd:schema xmlns:xsd="http://www.w3.org/2001/XMLSchema" xmlns:xs="http://www.w3.org/2001/XMLSchema" xmlns:p="http://schemas.microsoft.com/office/2006/metadata/properties" xmlns:ns2="a7e82283-17b9-4d2e-a750-27f219094220" xmlns:ns3="724395a5-9866-4f6b-88f5-95467eafe09f" targetNamespace="http://schemas.microsoft.com/office/2006/metadata/properties" ma:root="true" ma:fieldsID="1098d92ce74fc1313476b4fbec324641" ns2:_="" ns3:_="">
    <xsd:import namespace="a7e82283-17b9-4d2e-a750-27f219094220"/>
    <xsd:import namespace="724395a5-9866-4f6b-88f5-95467eafe0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82283-17b9-4d2e-a750-27f219094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2764dbc-7309-45b3-8ffb-b5aa3fc55a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4395a5-9866-4f6b-88f5-95467eafe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c3e70e-9e06-41d9-9fa0-227894058239}" ma:internalName="TaxCatchAll" ma:showField="CatchAllData" ma:web="724395a5-9866-4f6b-88f5-95467eafe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C09AE1-CB3C-4B95-9C6E-08BF54C2DF99}">
  <ds:schemaRefs>
    <ds:schemaRef ds:uri="http://schemas.microsoft.com/sharepoint/v3/contenttype/forms"/>
  </ds:schemaRefs>
</ds:datastoreItem>
</file>

<file path=customXml/itemProps2.xml><?xml version="1.0" encoding="utf-8"?>
<ds:datastoreItem xmlns:ds="http://schemas.openxmlformats.org/officeDocument/2006/customXml" ds:itemID="{C71344E6-A233-448A-B3F5-C34F55BB55B7}">
  <ds:schemaRefs>
    <ds:schemaRef ds:uri="http://schemas.microsoft.com/office/2006/metadata/properties"/>
    <ds:schemaRef ds:uri="http://schemas.microsoft.com/office/infopath/2007/PartnerControls"/>
    <ds:schemaRef ds:uri="051538e9-c694-450b-9056-83c8e7b681d1"/>
    <ds:schemaRef ds:uri="80348ba6-adcc-40fb-8576-6b95a36a3021"/>
  </ds:schemaRefs>
</ds:datastoreItem>
</file>

<file path=customXml/itemProps3.xml><?xml version="1.0" encoding="utf-8"?>
<ds:datastoreItem xmlns:ds="http://schemas.openxmlformats.org/officeDocument/2006/customXml" ds:itemID="{86513EB4-AB35-4EFA-8B9A-7B795642A7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 liability</vt:lpstr>
      <vt:lpstr>Employers liability</vt:lpstr>
    </vt:vector>
  </TitlesOfParts>
  <Manager/>
  <Company>Apollo Group,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Senator</dc:creator>
  <cp:keywords/>
  <dc:description/>
  <cp:lastModifiedBy>David Wilmot</cp:lastModifiedBy>
  <cp:revision/>
  <dcterms:created xsi:type="dcterms:W3CDTF">2011-10-17T10:12:15Z</dcterms:created>
  <dcterms:modified xsi:type="dcterms:W3CDTF">2023-05-02T13:51:36Z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0x010100BED9F350256FC04C9EF19E11D9C59124</vt:lpwstr>
  </property>
  <property fmtid="{D5CDD505-2E9C-101B-9397-08002B2CF9AE}" pid="3" name="MediaServiceImageTags">
    <vt:lpwstr/>
  </property>
</Properties>
</file>