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P3/2024/CMP 2024/"/>
    </mc:Choice>
  </mc:AlternateContent>
  <xr:revisionPtr revIDLastSave="11" documentId="8_{0CF6D13B-7C0C-49C6-BFF5-6ED69A452EC4}" xr6:coauthVersionLast="47" xr6:coauthVersionMax="47" xr10:uidLastSave="{2E1B5777-07B0-4A30-954B-A1E456B697BB}"/>
  <bookViews>
    <workbookView xWindow="38280" yWindow="3705" windowWidth="29040" windowHeight="15840" xr2:uid="{00000000-000D-0000-FFFF-FFFF00000000}"/>
  </bookViews>
  <sheets>
    <sheet name="Sales volumes" sheetId="1" r:id="rId1"/>
  </sheets>
  <definedNames>
    <definedName name="av_prem">'Sales volumes'!$E$10</definedName>
    <definedName name="bus_growth">'Sales volumes'!$E$9</definedName>
    <definedName name="claims">'Sales volumes'!$E$5</definedName>
    <definedName name="fall_1">'Sales volumes'!$I$20</definedName>
    <definedName name="fall_2">'Sales volumes'!$I$28</definedName>
    <definedName name="fall_3">'Sales volumes'!$I$36</definedName>
    <definedName name="fall_4">'Sales volumes'!$I$44</definedName>
    <definedName name="fall_5">'Sales volumes'!$I$52</definedName>
    <definedName name="fall_6">'Sales volumes'!$I$60</definedName>
    <definedName name="fall_7">'Sales volumes'!$I$68</definedName>
    <definedName name="fall_8">'Sales volumes'!$I$76</definedName>
    <definedName name="fall_9">'Sales volumes'!$I$84</definedName>
    <definedName name="inf">'Sales volumes'!$E$8</definedName>
    <definedName name="rev_bus_growth">'Sales volumes'!$O$25</definedName>
    <definedName name="rev_bus_growth_2">'Sales volumes'!$O$36</definedName>
    <definedName name="rev_growth_1">'Sales volumes'!$D$20</definedName>
    <definedName name="rev_growth_2">'Sales volumes'!$D$28</definedName>
    <definedName name="rev_growth_3">'Sales volumes'!$D$36</definedName>
    <definedName name="rev_growth_4">'Sales volumes'!$D$44</definedName>
    <definedName name="rev_growth_5">'Sales volumes'!$D$52</definedName>
    <definedName name="rev_growth_6">'Sales volumes'!$D$60</definedName>
    <definedName name="rev_growth_7">'Sales volumes'!$D$68</definedName>
    <definedName name="rev_growth_8">'Sales volumes'!$D$76</definedName>
    <definedName name="rev_growth_9">'Sales volumes'!$D$84</definedName>
    <definedName name="Revised_Claim">#REF!</definedName>
    <definedName name="var_expenses">'Sales volumes'!$E$6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7" i="1" l="1"/>
  <c r="D69" i="1"/>
  <c r="D61" i="1"/>
  <c r="D53" i="1"/>
  <c r="D45" i="1"/>
  <c r="D37" i="1"/>
  <c r="D29" i="1"/>
  <c r="D21" i="1"/>
  <c r="E13" i="1"/>
  <c r="E77" i="1" s="1"/>
  <c r="E53" i="1" l="1"/>
  <c r="E29" i="1"/>
  <c r="E37" i="1"/>
  <c r="E61" i="1"/>
  <c r="F13" i="1"/>
  <c r="E69" i="1"/>
  <c r="E21" i="1"/>
  <c r="E45" i="1"/>
  <c r="G13" i="1" l="1"/>
  <c r="F53" i="1"/>
  <c r="F29" i="1"/>
  <c r="F77" i="1"/>
  <c r="F45" i="1"/>
  <c r="F21" i="1"/>
  <c r="F69" i="1"/>
  <c r="F61" i="1"/>
  <c r="F37" i="1"/>
  <c r="D76" i="1"/>
  <c r="D68" i="1"/>
  <c r="I68" i="1" s="1"/>
  <c r="D70" i="1" s="1"/>
  <c r="D60" i="1"/>
  <c r="I60" i="1" s="1"/>
  <c r="D62" i="1" s="1"/>
  <c r="D52" i="1"/>
  <c r="D44" i="1"/>
  <c r="I44" i="1"/>
  <c r="D46" i="1"/>
  <c r="D47" i="1" s="1"/>
  <c r="D49" i="1" s="1"/>
  <c r="I76" i="1"/>
  <c r="D78" i="1" s="1"/>
  <c r="D36" i="1"/>
  <c r="I36" i="1" s="1"/>
  <c r="D38" i="1" s="1"/>
  <c r="E38" i="1" s="1"/>
  <c r="F38" i="1" s="1"/>
  <c r="G38" i="1" s="1"/>
  <c r="D28" i="1"/>
  <c r="I28" i="1" s="1"/>
  <c r="E80" i="1"/>
  <c r="F80" i="1" s="1"/>
  <c r="G80" i="1" s="1"/>
  <c r="H80" i="1"/>
  <c r="E72" i="1"/>
  <c r="F72" i="1" s="1"/>
  <c r="G72" i="1" s="1"/>
  <c r="H72" i="1" s="1"/>
  <c r="E64" i="1"/>
  <c r="F64" i="1" s="1"/>
  <c r="G64" i="1" s="1"/>
  <c r="H64" i="1"/>
  <c r="E56" i="1"/>
  <c r="F56" i="1" s="1"/>
  <c r="G56" i="1" s="1"/>
  <c r="H56" i="1" s="1"/>
  <c r="E48" i="1"/>
  <c r="F48" i="1" s="1"/>
  <c r="G48" i="1" s="1"/>
  <c r="H48" i="1"/>
  <c r="E40" i="1"/>
  <c r="F40" i="1" s="1"/>
  <c r="G40" i="1" s="1"/>
  <c r="H40" i="1" s="1"/>
  <c r="E32" i="1"/>
  <c r="F32" i="1" s="1"/>
  <c r="G32" i="1" s="1"/>
  <c r="H32" i="1" s="1"/>
  <c r="D20" i="1"/>
  <c r="I20" i="1" s="1"/>
  <c r="D22" i="1" s="1"/>
  <c r="D23" i="1" s="1"/>
  <c r="D25" i="1" s="1"/>
  <c r="E24" i="1"/>
  <c r="F24" i="1" s="1"/>
  <c r="G24" i="1" s="1"/>
  <c r="H24" i="1" s="1"/>
  <c r="E46" i="1"/>
  <c r="D39" i="1"/>
  <c r="D41" i="1" s="1"/>
  <c r="D15" i="1"/>
  <c r="D17" i="1"/>
  <c r="E14" i="1"/>
  <c r="E15" i="1" s="1"/>
  <c r="E17" i="1" s="1"/>
  <c r="E16" i="1"/>
  <c r="F16" i="1"/>
  <c r="G16" i="1"/>
  <c r="H16" i="1" s="1"/>
  <c r="D71" i="1" l="1"/>
  <c r="D73" i="1" s="1"/>
  <c r="E70" i="1"/>
  <c r="G39" i="1"/>
  <c r="G41" i="1" s="1"/>
  <c r="H38" i="1"/>
  <c r="H39" i="1" s="1"/>
  <c r="H41" i="1" s="1"/>
  <c r="E62" i="1"/>
  <c r="D63" i="1"/>
  <c r="D65" i="1" s="1"/>
  <c r="E78" i="1"/>
  <c r="D79" i="1"/>
  <c r="D81" i="1" s="1"/>
  <c r="F46" i="1"/>
  <c r="E47" i="1"/>
  <c r="E49" i="1" s="1"/>
  <c r="I52" i="1"/>
  <c r="F39" i="1"/>
  <c r="F41" i="1" s="1"/>
  <c r="E39" i="1"/>
  <c r="E41" i="1" s="1"/>
  <c r="F14" i="1"/>
  <c r="E22" i="1"/>
  <c r="D30" i="1"/>
  <c r="H13" i="1"/>
  <c r="G61" i="1"/>
  <c r="G37" i="1"/>
  <c r="G53" i="1"/>
  <c r="G29" i="1"/>
  <c r="G77" i="1"/>
  <c r="G45" i="1"/>
  <c r="G21" i="1"/>
  <c r="G69" i="1"/>
  <c r="E71" i="1" l="1"/>
  <c r="E73" i="1" s="1"/>
  <c r="F70" i="1"/>
  <c r="F15" i="1"/>
  <c r="F17" i="1" s="1"/>
  <c r="G14" i="1"/>
  <c r="E30" i="1"/>
  <c r="D31" i="1"/>
  <c r="D33" i="1" s="1"/>
  <c r="G46" i="1"/>
  <c r="F47" i="1"/>
  <c r="F49" i="1" s="1"/>
  <c r="F62" i="1"/>
  <c r="E63" i="1"/>
  <c r="E65" i="1" s="1"/>
  <c r="E23" i="1"/>
  <c r="E25" i="1" s="1"/>
  <c r="F22" i="1"/>
  <c r="D54" i="1"/>
  <c r="E79" i="1"/>
  <c r="E81" i="1" s="1"/>
  <c r="F78" i="1"/>
  <c r="H69" i="1"/>
  <c r="H61" i="1"/>
  <c r="H37" i="1"/>
  <c r="H53" i="1"/>
  <c r="H29" i="1"/>
  <c r="H77" i="1"/>
  <c r="H45" i="1"/>
  <c r="H21" i="1"/>
  <c r="G70" i="1" l="1"/>
  <c r="F71" i="1"/>
  <c r="F73" i="1" s="1"/>
  <c r="D55" i="1"/>
  <c r="D57" i="1" s="1"/>
  <c r="E54" i="1"/>
  <c r="H46" i="1"/>
  <c r="H47" i="1" s="1"/>
  <c r="H49" i="1" s="1"/>
  <c r="G47" i="1"/>
  <c r="G49" i="1" s="1"/>
  <c r="G78" i="1"/>
  <c r="F79" i="1"/>
  <c r="F81" i="1" s="1"/>
  <c r="G22" i="1"/>
  <c r="F23" i="1"/>
  <c r="F25" i="1" s="1"/>
  <c r="G15" i="1"/>
  <c r="G17" i="1" s="1"/>
  <c r="H14" i="1"/>
  <c r="H15" i="1" s="1"/>
  <c r="H17" i="1" s="1"/>
  <c r="G62" i="1"/>
  <c r="F63" i="1"/>
  <c r="F65" i="1" s="1"/>
  <c r="E31" i="1"/>
  <c r="E33" i="1" s="1"/>
  <c r="F30" i="1"/>
  <c r="H70" i="1" l="1"/>
  <c r="H71" i="1" s="1"/>
  <c r="H73" i="1" s="1"/>
  <c r="G71" i="1"/>
  <c r="G73" i="1" s="1"/>
  <c r="H62" i="1"/>
  <c r="H63" i="1" s="1"/>
  <c r="H65" i="1" s="1"/>
  <c r="G63" i="1"/>
  <c r="G65" i="1" s="1"/>
  <c r="H22" i="1"/>
  <c r="H23" i="1" s="1"/>
  <c r="H25" i="1" s="1"/>
  <c r="G23" i="1"/>
  <c r="G25" i="1" s="1"/>
  <c r="G30" i="1"/>
  <c r="F31" i="1"/>
  <c r="F33" i="1" s="1"/>
  <c r="F54" i="1"/>
  <c r="E55" i="1"/>
  <c r="E57" i="1" s="1"/>
  <c r="G79" i="1"/>
  <c r="G81" i="1" s="1"/>
  <c r="H78" i="1"/>
  <c r="H79" i="1" s="1"/>
  <c r="H81" i="1" s="1"/>
  <c r="G31" i="1" l="1"/>
  <c r="G33" i="1" s="1"/>
  <c r="H30" i="1"/>
  <c r="H31" i="1" s="1"/>
  <c r="H33" i="1" s="1"/>
  <c r="G54" i="1"/>
  <c r="F55" i="1"/>
  <c r="F57" i="1" s="1"/>
  <c r="H54" i="1" l="1"/>
  <c r="H55" i="1" s="1"/>
  <c r="H57" i="1" s="1"/>
  <c r="G55" i="1"/>
  <c r="G57" i="1" s="1"/>
</calcChain>
</file>

<file path=xl/sharedStrings.xml><?xml version="1.0" encoding="utf-8"?>
<sst xmlns="http://schemas.openxmlformats.org/spreadsheetml/2006/main" count="70" uniqueCount="24">
  <si>
    <t>Annuities-R-US</t>
  </si>
  <si>
    <t xml:space="preserve">Projections of annuity business </t>
  </si>
  <si>
    <t>Assumptions</t>
  </si>
  <si>
    <t>Benefit payments (% of premium)</t>
  </si>
  <si>
    <t>Variable expenses (% of premium)</t>
  </si>
  <si>
    <r>
      <t>Fixed costs (£</t>
    </r>
    <r>
      <rPr>
        <b/>
        <i/>
        <sz val="14"/>
        <color theme="1"/>
        <rFont val="Calibri"/>
        <family val="2"/>
        <scheme val="minor"/>
      </rPr>
      <t>m</t>
    </r>
    <r>
      <rPr>
        <b/>
        <sz val="14"/>
        <color theme="1"/>
        <rFont val="Calibri"/>
        <family val="2"/>
        <scheme val="minor"/>
      </rPr>
      <t>)</t>
    </r>
  </si>
  <si>
    <t>Expense inflation</t>
  </si>
  <si>
    <t>Business growth rate</t>
  </si>
  <si>
    <t>Average premium (£)</t>
  </si>
  <si>
    <t>Bus volume</t>
  </si>
  <si>
    <r>
      <t>Premium (£</t>
    </r>
    <r>
      <rPr>
        <b/>
        <i/>
        <sz val="14"/>
        <color theme="1"/>
        <rFont val="Calibri"/>
        <family val="2"/>
        <scheme val="minor"/>
      </rPr>
      <t>m</t>
    </r>
    <r>
      <rPr>
        <b/>
        <sz val="14"/>
        <color theme="1"/>
        <rFont val="Calibri"/>
        <family val="2"/>
        <scheme val="minor"/>
      </rPr>
      <t>)</t>
    </r>
  </si>
  <si>
    <r>
      <t>Fixed expenses (£</t>
    </r>
    <r>
      <rPr>
        <b/>
        <i/>
        <sz val="14"/>
        <color theme="1"/>
        <rFont val="Calibri"/>
        <family val="2"/>
        <scheme val="minor"/>
      </rPr>
      <t>m</t>
    </r>
    <r>
      <rPr>
        <b/>
        <sz val="14"/>
        <color theme="1"/>
        <rFont val="Calibri"/>
        <family val="2"/>
        <scheme val="minor"/>
      </rPr>
      <t>)</t>
    </r>
  </si>
  <si>
    <r>
      <t>Profit (£</t>
    </r>
    <r>
      <rPr>
        <b/>
        <i/>
        <sz val="14"/>
        <color theme="1"/>
        <rFont val="Calibri"/>
        <family val="2"/>
        <scheme val="minor"/>
      </rPr>
      <t>m</t>
    </r>
    <r>
      <rPr>
        <b/>
        <sz val="14"/>
        <color theme="1"/>
        <rFont val="Calibri"/>
        <family val="2"/>
        <scheme val="minor"/>
      </rPr>
      <t>)</t>
    </r>
  </si>
  <si>
    <t>10% fall in busines volumes over five years</t>
  </si>
  <si>
    <t>Revised business growth</t>
  </si>
  <si>
    <t xml:space="preserve">        Fall in number of policies pa</t>
  </si>
  <si>
    <t>20% fall in business volumes over five years</t>
  </si>
  <si>
    <t>30% fall in business volumes over five years</t>
  </si>
  <si>
    <t>40% fall in business volumes over five years</t>
  </si>
  <si>
    <t>50% fall in business volumes over five years</t>
  </si>
  <si>
    <t>60% fall in business volumes over five years</t>
  </si>
  <si>
    <t>70% fall in business volumes over five years</t>
  </si>
  <si>
    <t>80% fall in business volumes over five years</t>
  </si>
  <si>
    <t>Original projections (as per 30 September 2023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</si>
</sst>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2" fillId="0" borderId="0" xfId="0" applyNumberFormat="1" applyFont="1"/>
    <xf numFmtId="9" fontId="2" fillId="0" borderId="0" xfId="0" applyNumberFormat="1" applyFont="1"/>
    <xf numFmtId="1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8"/>
  <sheetViews>
    <sheetView tabSelected="1" zoomScale="60" zoomScaleNormal="60" workbookViewId="0">
      <selection activeCell="D14" sqref="D14"/>
    </sheetView>
  </sheetViews>
  <sheetFormatPr defaultRowHeight="14.25" x14ac:dyDescent="0.45"/>
  <cols>
    <col min="3" max="3" width="20.86328125" customWidth="1"/>
    <col min="4" max="4" width="11" bestFit="1" customWidth="1"/>
    <col min="5" max="5" width="11.1328125" customWidth="1"/>
    <col min="9" max="9" width="10.1328125" bestFit="1" customWidth="1"/>
  </cols>
  <sheetData>
    <row r="1" spans="1:8" ht="18" x14ac:dyDescent="0.55000000000000004">
      <c r="A1" s="3" t="s">
        <v>0</v>
      </c>
      <c r="B1" s="3"/>
      <c r="C1" s="3"/>
      <c r="D1" s="3"/>
      <c r="E1" s="3"/>
      <c r="F1" s="3"/>
      <c r="G1" s="3"/>
    </row>
    <row r="2" spans="1:8" ht="18" x14ac:dyDescent="0.55000000000000004">
      <c r="A2" s="3" t="s">
        <v>1</v>
      </c>
      <c r="B2" s="3"/>
      <c r="C2" s="3"/>
      <c r="D2" s="3"/>
      <c r="E2" s="3"/>
      <c r="F2" s="3"/>
      <c r="G2" s="3"/>
    </row>
    <row r="3" spans="1:8" ht="18" x14ac:dyDescent="0.55000000000000004">
      <c r="A3" s="3"/>
      <c r="B3" s="3"/>
      <c r="C3" s="3"/>
      <c r="D3" s="3"/>
      <c r="E3" s="3"/>
      <c r="F3" s="3"/>
      <c r="G3" s="3"/>
    </row>
    <row r="4" spans="1:8" ht="18" x14ac:dyDescent="0.55000000000000004">
      <c r="A4" s="3" t="s">
        <v>2</v>
      </c>
      <c r="B4" s="3"/>
      <c r="C4" s="3"/>
      <c r="D4" s="3"/>
      <c r="E4" s="3"/>
      <c r="F4" s="3"/>
      <c r="G4" s="3"/>
    </row>
    <row r="5" spans="1:8" ht="18" x14ac:dyDescent="0.55000000000000004">
      <c r="A5" s="3" t="s">
        <v>3</v>
      </c>
      <c r="D5" s="3"/>
      <c r="E5" s="6">
        <v>0.75</v>
      </c>
      <c r="F5" s="3"/>
      <c r="G5" s="3"/>
    </row>
    <row r="6" spans="1:8" ht="18" x14ac:dyDescent="0.55000000000000004">
      <c r="A6" s="3" t="s">
        <v>4</v>
      </c>
      <c r="B6" s="3"/>
      <c r="C6" s="3"/>
      <c r="D6" s="3"/>
      <c r="E6" s="6">
        <v>0.1</v>
      </c>
      <c r="F6" s="3"/>
      <c r="G6" s="3"/>
    </row>
    <row r="7" spans="1:8" ht="18" x14ac:dyDescent="0.55000000000000004">
      <c r="A7" s="3" t="s">
        <v>5</v>
      </c>
      <c r="B7" s="3"/>
      <c r="C7" s="3"/>
      <c r="D7" s="3"/>
      <c r="E7" s="3">
        <v>200</v>
      </c>
      <c r="F7" s="3"/>
      <c r="G7" s="3"/>
    </row>
    <row r="8" spans="1:8" ht="18" x14ac:dyDescent="0.55000000000000004">
      <c r="A8" s="3" t="s">
        <v>6</v>
      </c>
      <c r="B8" s="3"/>
      <c r="C8" s="3"/>
      <c r="D8" s="3"/>
      <c r="E8" s="6">
        <v>0.03</v>
      </c>
      <c r="F8" s="3"/>
      <c r="G8" s="3"/>
    </row>
    <row r="9" spans="1:8" ht="18" x14ac:dyDescent="0.55000000000000004">
      <c r="A9" s="3" t="s">
        <v>7</v>
      </c>
      <c r="B9" s="3"/>
      <c r="C9" s="3"/>
      <c r="D9" s="3"/>
      <c r="E9" s="6">
        <v>0.1</v>
      </c>
      <c r="F9" s="3"/>
      <c r="G9" s="3"/>
    </row>
    <row r="10" spans="1:8" ht="18" x14ac:dyDescent="0.55000000000000004">
      <c r="A10" s="3" t="s">
        <v>8</v>
      </c>
      <c r="B10" s="3"/>
      <c r="C10" s="3"/>
      <c r="D10" s="3"/>
      <c r="E10" s="5">
        <v>120000</v>
      </c>
      <c r="F10" s="3"/>
      <c r="G10" s="3"/>
    </row>
    <row r="12" spans="1:8" ht="18" x14ac:dyDescent="0.55000000000000004">
      <c r="A12" s="3" t="s">
        <v>23</v>
      </c>
    </row>
    <row r="13" spans="1:8" ht="18" x14ac:dyDescent="0.55000000000000004">
      <c r="A13" s="3"/>
      <c r="D13" s="3">
        <v>2024</v>
      </c>
      <c r="E13" s="3">
        <f>+D13+1</f>
        <v>2025</v>
      </c>
      <c r="F13" s="3">
        <f t="shared" ref="F13:H13" si="0">+E13+1</f>
        <v>2026</v>
      </c>
      <c r="G13" s="3">
        <f t="shared" si="0"/>
        <v>2027</v>
      </c>
      <c r="H13" s="3">
        <f t="shared" si="0"/>
        <v>2028</v>
      </c>
    </row>
    <row r="14" spans="1:8" ht="18" x14ac:dyDescent="0.55000000000000004">
      <c r="B14" s="3" t="s">
        <v>9</v>
      </c>
      <c r="C14" s="2"/>
      <c r="D14" s="7">
        <v>20000</v>
      </c>
      <c r="E14" s="7">
        <f>D14*(1+bus_growth)</f>
        <v>22000</v>
      </c>
      <c r="F14" s="7">
        <f>E14*(1+bus_growth)</f>
        <v>24200.000000000004</v>
      </c>
      <c r="G14" s="7">
        <f>F14*(1+bus_growth)</f>
        <v>26620.000000000007</v>
      </c>
      <c r="H14" s="7">
        <f>G14*(1+bus_growth)</f>
        <v>29282.000000000011</v>
      </c>
    </row>
    <row r="15" spans="1:8" ht="18" x14ac:dyDescent="0.55000000000000004">
      <c r="B15" s="3" t="s">
        <v>10</v>
      </c>
      <c r="C15" s="2"/>
      <c r="D15" s="7">
        <f>D14*av_prem/1000000</f>
        <v>2400</v>
      </c>
      <c r="E15" s="7">
        <f>E14*av_prem/1000000</f>
        <v>2640</v>
      </c>
      <c r="F15" s="7">
        <f>F14*av_prem/1000000</f>
        <v>2904.0000000000005</v>
      </c>
      <c r="G15" s="7">
        <f>G14*av_prem/1000000</f>
        <v>3194.400000000001</v>
      </c>
      <c r="H15" s="7">
        <f>H14*av_prem/1000000</f>
        <v>3513.8400000000015</v>
      </c>
    </row>
    <row r="16" spans="1:8" ht="18" x14ac:dyDescent="0.55000000000000004">
      <c r="B16" s="3" t="s">
        <v>11</v>
      </c>
      <c r="C16" s="2"/>
      <c r="D16" s="7">
        <v>200</v>
      </c>
      <c r="E16" s="7">
        <f>D16*(1+inf)</f>
        <v>206</v>
      </c>
      <c r="F16" s="7">
        <f>E16*(1+inf)</f>
        <v>212.18</v>
      </c>
      <c r="G16" s="7">
        <f>F16*(1+inf)</f>
        <v>218.5454</v>
      </c>
      <c r="H16" s="7">
        <f>G16*(1+inf)</f>
        <v>225.10176200000001</v>
      </c>
    </row>
    <row r="17" spans="1:18" ht="18" x14ac:dyDescent="0.55000000000000004">
      <c r="B17" s="3" t="s">
        <v>12</v>
      </c>
      <c r="C17" s="2"/>
      <c r="D17" s="7">
        <f>(1-var_expenses-claims)*D15-D16</f>
        <v>160.00000000000006</v>
      </c>
      <c r="E17" s="7">
        <f>(1-var_expenses-claims)*E15-E16</f>
        <v>190.00000000000006</v>
      </c>
      <c r="F17" s="7">
        <f>(1-var_expenses-claims)*F15-F16</f>
        <v>223.42000000000013</v>
      </c>
      <c r="G17" s="7">
        <f>(1-var_expenses-claims)*G15-G16</f>
        <v>260.61460000000022</v>
      </c>
      <c r="H17" s="7">
        <f>(1-var_expenses-claims)*H15-H16</f>
        <v>301.97423800000024</v>
      </c>
    </row>
    <row r="19" spans="1:18" ht="18" x14ac:dyDescent="0.55000000000000004">
      <c r="A19" s="8" t="s">
        <v>13</v>
      </c>
      <c r="B19" s="3"/>
      <c r="C19" s="3"/>
      <c r="D19" s="3"/>
      <c r="E19" s="3"/>
      <c r="F19" s="3"/>
    </row>
    <row r="20" spans="1:18" ht="18" x14ac:dyDescent="0.55000000000000004">
      <c r="A20" s="3" t="s">
        <v>14</v>
      </c>
      <c r="B20" s="3"/>
      <c r="C20" s="3"/>
      <c r="D20" s="3">
        <f>-0.1/5</f>
        <v>-0.02</v>
      </c>
      <c r="E20" s="3" t="s">
        <v>15</v>
      </c>
      <c r="F20" s="3"/>
      <c r="I20" s="3">
        <f>20000*rev_growth_1</f>
        <v>-400</v>
      </c>
    </row>
    <row r="21" spans="1:18" ht="18" x14ac:dyDescent="0.55000000000000004">
      <c r="A21" s="3"/>
      <c r="B21" s="3"/>
      <c r="C21" s="3"/>
      <c r="D21" s="3">
        <f>+D13</f>
        <v>2024</v>
      </c>
      <c r="E21" s="3">
        <f t="shared" ref="E21:H21" si="1">+E13</f>
        <v>2025</v>
      </c>
      <c r="F21" s="3">
        <f t="shared" si="1"/>
        <v>2026</v>
      </c>
      <c r="G21" s="3">
        <f t="shared" si="1"/>
        <v>2027</v>
      </c>
      <c r="H21" s="3">
        <f t="shared" si="1"/>
        <v>2028</v>
      </c>
      <c r="I21" s="3"/>
    </row>
    <row r="22" spans="1:18" ht="18" x14ac:dyDescent="0.55000000000000004">
      <c r="B22" s="3" t="s">
        <v>9</v>
      </c>
      <c r="C22" s="2"/>
      <c r="D22" s="4">
        <f>20000+fall_1</f>
        <v>19600</v>
      </c>
      <c r="E22" s="4">
        <f>D22+fall_1</f>
        <v>19200</v>
      </c>
      <c r="F22" s="4">
        <f>E22+fall_1</f>
        <v>18800</v>
      </c>
      <c r="G22" s="4">
        <f>F22+fall_1</f>
        <v>18400</v>
      </c>
      <c r="H22" s="4">
        <f>G22+fall_1</f>
        <v>18000</v>
      </c>
      <c r="I22" s="2"/>
    </row>
    <row r="23" spans="1:18" ht="18" x14ac:dyDescent="0.55000000000000004">
      <c r="B23" s="3" t="s">
        <v>10</v>
      </c>
      <c r="C23" s="2"/>
      <c r="D23" s="4">
        <f>D22*av_prem/1000000</f>
        <v>2352</v>
      </c>
      <c r="E23" s="4">
        <f>E22*av_prem/1000000</f>
        <v>2304</v>
      </c>
      <c r="F23" s="4">
        <f>F22*av_prem/1000000</f>
        <v>2256</v>
      </c>
      <c r="G23" s="4">
        <f>G22*av_prem/1000000</f>
        <v>2208</v>
      </c>
      <c r="H23" s="4">
        <f>H22*av_prem/1000000</f>
        <v>2160</v>
      </c>
      <c r="I23" s="2"/>
    </row>
    <row r="24" spans="1:18" ht="18" x14ac:dyDescent="0.55000000000000004">
      <c r="B24" s="3" t="s">
        <v>11</v>
      </c>
      <c r="C24" s="2"/>
      <c r="D24" s="4">
        <v>200</v>
      </c>
      <c r="E24" s="4">
        <f>D24*(1+inf)</f>
        <v>206</v>
      </c>
      <c r="F24" s="4">
        <f>E24*(1+inf)</f>
        <v>212.18</v>
      </c>
      <c r="G24" s="4">
        <f>F24*(1+inf)</f>
        <v>218.5454</v>
      </c>
      <c r="H24" s="4">
        <f>G24*(1+inf)</f>
        <v>225.10176200000001</v>
      </c>
      <c r="I24" s="2"/>
    </row>
    <row r="25" spans="1:18" ht="18" x14ac:dyDescent="0.55000000000000004">
      <c r="B25" s="3" t="s">
        <v>12</v>
      </c>
      <c r="C25" s="2"/>
      <c r="D25" s="4">
        <f>(1-var_expenses-claims)*D23-D24</f>
        <v>152.80000000000007</v>
      </c>
      <c r="E25" s="4">
        <f>(1-var_expenses-claims)*E23-E24</f>
        <v>139.60000000000002</v>
      </c>
      <c r="F25" s="4">
        <f>(1-var_expenses-claims)*F23-F24</f>
        <v>126.22000000000003</v>
      </c>
      <c r="G25" s="4">
        <f>(1-var_expenses-claims)*G23-G24</f>
        <v>112.65460000000004</v>
      </c>
      <c r="H25" s="4">
        <f>(1-var_expenses-claims)*H23-H24</f>
        <v>98.898238000000049</v>
      </c>
      <c r="I25" s="2"/>
    </row>
    <row r="26" spans="1:18" ht="18" x14ac:dyDescent="0.55000000000000004">
      <c r="D26" s="1"/>
      <c r="E26" s="1"/>
      <c r="F26" s="1"/>
      <c r="G26" s="1"/>
      <c r="H26" s="1"/>
      <c r="K26" s="8"/>
    </row>
    <row r="27" spans="1:18" ht="18" x14ac:dyDescent="0.55000000000000004">
      <c r="A27" s="8" t="s">
        <v>16</v>
      </c>
      <c r="B27" s="3"/>
      <c r="C27" s="3"/>
      <c r="D27" s="3"/>
      <c r="E27" s="3"/>
      <c r="F27" s="3"/>
      <c r="L27" s="3"/>
      <c r="N27" s="2"/>
      <c r="O27" s="2"/>
      <c r="P27" s="2"/>
      <c r="Q27" s="2"/>
      <c r="R27" s="2"/>
    </row>
    <row r="28" spans="1:18" ht="18" x14ac:dyDescent="0.55000000000000004">
      <c r="A28" s="3" t="s">
        <v>14</v>
      </c>
      <c r="B28" s="3"/>
      <c r="C28" s="3"/>
      <c r="D28" s="3">
        <f>-0.2/5</f>
        <v>-0.04</v>
      </c>
      <c r="E28" s="3" t="s">
        <v>15</v>
      </c>
      <c r="F28" s="3"/>
      <c r="I28" s="3">
        <f>20000*rev_growth_2</f>
        <v>-800</v>
      </c>
      <c r="L28" s="3"/>
      <c r="M28" s="2"/>
      <c r="N28" s="7"/>
      <c r="O28" s="7"/>
      <c r="P28" s="7"/>
      <c r="Q28" s="7"/>
      <c r="R28" s="7"/>
    </row>
    <row r="29" spans="1:18" ht="18" x14ac:dyDescent="0.55000000000000004">
      <c r="A29" s="3"/>
      <c r="B29" s="3"/>
      <c r="C29" s="3"/>
      <c r="D29" s="3">
        <f>+D13</f>
        <v>2024</v>
      </c>
      <c r="E29" s="3">
        <f t="shared" ref="E29:H29" si="2">+E13</f>
        <v>2025</v>
      </c>
      <c r="F29" s="3">
        <f t="shared" si="2"/>
        <v>2026</v>
      </c>
      <c r="G29" s="3">
        <f t="shared" si="2"/>
        <v>2027</v>
      </c>
      <c r="H29" s="3">
        <f t="shared" si="2"/>
        <v>2028</v>
      </c>
      <c r="I29" s="3"/>
      <c r="L29" s="3"/>
      <c r="M29" s="2"/>
      <c r="N29" s="7"/>
      <c r="O29" s="7"/>
      <c r="P29" s="7"/>
      <c r="Q29" s="7"/>
      <c r="R29" s="7"/>
    </row>
    <row r="30" spans="1:18" ht="18" x14ac:dyDescent="0.55000000000000004">
      <c r="B30" s="3" t="s">
        <v>9</v>
      </c>
      <c r="C30" s="2"/>
      <c r="D30" s="4">
        <f>20000+fall_2</f>
        <v>19200</v>
      </c>
      <c r="E30" s="4">
        <f>D30+fall_2</f>
        <v>18400</v>
      </c>
      <c r="F30" s="4">
        <f>E30+fall_2</f>
        <v>17600</v>
      </c>
      <c r="G30" s="4">
        <f>F30+fall_2</f>
        <v>16800</v>
      </c>
      <c r="H30" s="4">
        <f>G30+fall_2</f>
        <v>16000</v>
      </c>
      <c r="I30" s="2"/>
      <c r="L30" s="3"/>
      <c r="M30" s="2"/>
      <c r="N30" s="7"/>
      <c r="O30" s="7"/>
      <c r="P30" s="7"/>
      <c r="Q30" s="7"/>
      <c r="R30" s="7"/>
    </row>
    <row r="31" spans="1:18" ht="18" x14ac:dyDescent="0.55000000000000004">
      <c r="B31" s="3" t="s">
        <v>10</v>
      </c>
      <c r="C31" s="2"/>
      <c r="D31" s="4">
        <f>D30*av_prem/1000000</f>
        <v>2304</v>
      </c>
      <c r="E31" s="4">
        <f>E30*av_prem/1000000</f>
        <v>2208</v>
      </c>
      <c r="F31" s="4">
        <f>F30*av_prem/1000000</f>
        <v>2112</v>
      </c>
      <c r="G31" s="4">
        <f>G30*av_prem/1000000</f>
        <v>2016</v>
      </c>
      <c r="H31" s="4">
        <f>H30*av_prem/1000000</f>
        <v>1920</v>
      </c>
      <c r="I31" s="2"/>
      <c r="L31" s="3"/>
      <c r="M31" s="2"/>
      <c r="N31" s="7"/>
      <c r="O31" s="7"/>
      <c r="P31" s="7"/>
      <c r="Q31" s="7"/>
      <c r="R31" s="7"/>
    </row>
    <row r="32" spans="1:18" ht="18" x14ac:dyDescent="0.55000000000000004">
      <c r="B32" s="3" t="s">
        <v>11</v>
      </c>
      <c r="C32" s="2"/>
      <c r="D32" s="4">
        <v>200</v>
      </c>
      <c r="E32" s="4">
        <f>D32*(1+inf)</f>
        <v>206</v>
      </c>
      <c r="F32" s="4">
        <f>E32*(1+inf)</f>
        <v>212.18</v>
      </c>
      <c r="G32" s="4">
        <f>F32*(1+inf)</f>
        <v>218.5454</v>
      </c>
      <c r="H32" s="4">
        <f>G32*(1+inf)</f>
        <v>225.10176200000001</v>
      </c>
      <c r="I32" s="2"/>
    </row>
    <row r="33" spans="1:18" ht="18" x14ac:dyDescent="0.55000000000000004">
      <c r="B33" s="3" t="s">
        <v>12</v>
      </c>
      <c r="C33" s="2"/>
      <c r="D33" s="4">
        <f>(1-var_expenses-claims)*D31-D32</f>
        <v>145.60000000000002</v>
      </c>
      <c r="E33" s="4">
        <f>(1-var_expenses-claims)*E31-E32</f>
        <v>125.20000000000005</v>
      </c>
      <c r="F33" s="4">
        <f>(1-var_expenses-claims)*F31-F32</f>
        <v>104.62000000000006</v>
      </c>
      <c r="G33" s="4">
        <f>(1-var_expenses-claims)*G31-G32</f>
        <v>83.854600000000033</v>
      </c>
      <c r="H33" s="4">
        <f>(1-var_expenses-claims)*H31-H32</f>
        <v>62.898238000000049</v>
      </c>
      <c r="I33" s="2"/>
      <c r="K33" s="8"/>
      <c r="L33" s="3"/>
      <c r="M33" s="3"/>
      <c r="N33" s="3"/>
      <c r="O33" s="3"/>
      <c r="P33" s="3"/>
    </row>
    <row r="34" spans="1:18" ht="18" x14ac:dyDescent="0.55000000000000004">
      <c r="K34" s="3"/>
      <c r="L34" s="3"/>
      <c r="M34" s="3"/>
      <c r="N34" s="3"/>
      <c r="O34" s="3"/>
      <c r="P34" s="3"/>
    </row>
    <row r="35" spans="1:18" ht="18" x14ac:dyDescent="0.55000000000000004">
      <c r="A35" s="8" t="s">
        <v>17</v>
      </c>
      <c r="B35" s="3"/>
      <c r="C35" s="3"/>
      <c r="D35" s="3"/>
      <c r="E35" s="3"/>
      <c r="F35" s="3"/>
      <c r="L35" s="3"/>
      <c r="M35" s="2"/>
      <c r="N35" s="4"/>
      <c r="O35" s="4"/>
      <c r="P35" s="4"/>
      <c r="Q35" s="4"/>
      <c r="R35" s="4"/>
    </row>
    <row r="36" spans="1:18" ht="18" x14ac:dyDescent="0.55000000000000004">
      <c r="A36" s="3" t="s">
        <v>14</v>
      </c>
      <c r="B36" s="3"/>
      <c r="C36" s="3"/>
      <c r="D36" s="3">
        <f>-0.3/5</f>
        <v>-0.06</v>
      </c>
      <c r="E36" s="3" t="s">
        <v>15</v>
      </c>
      <c r="F36" s="3"/>
      <c r="I36" s="3">
        <f>20000*rev_growth_3</f>
        <v>-1200</v>
      </c>
      <c r="L36" s="3"/>
      <c r="M36" s="2"/>
      <c r="N36" s="4"/>
      <c r="O36" s="4"/>
      <c r="P36" s="4"/>
      <c r="Q36" s="4"/>
      <c r="R36" s="4"/>
    </row>
    <row r="37" spans="1:18" ht="18" x14ac:dyDescent="0.55000000000000004">
      <c r="A37" s="3"/>
      <c r="B37" s="3"/>
      <c r="C37" s="3"/>
      <c r="D37" s="3">
        <f>+D13</f>
        <v>2024</v>
      </c>
      <c r="E37" s="3">
        <f t="shared" ref="E37:H37" si="3">+E13</f>
        <v>2025</v>
      </c>
      <c r="F37" s="3">
        <f t="shared" si="3"/>
        <v>2026</v>
      </c>
      <c r="G37" s="3">
        <f t="shared" si="3"/>
        <v>2027</v>
      </c>
      <c r="H37" s="3">
        <f t="shared" si="3"/>
        <v>2028</v>
      </c>
      <c r="I37" s="3"/>
      <c r="L37" s="3"/>
      <c r="M37" s="2"/>
      <c r="N37" s="4"/>
      <c r="O37" s="4"/>
      <c r="P37" s="4"/>
      <c r="Q37" s="4"/>
      <c r="R37" s="4"/>
    </row>
    <row r="38" spans="1:18" ht="18" x14ac:dyDescent="0.55000000000000004">
      <c r="B38" s="3" t="s">
        <v>9</v>
      </c>
      <c r="C38" s="2"/>
      <c r="D38" s="4">
        <f>20000+fall_3</f>
        <v>18800</v>
      </c>
      <c r="E38" s="4">
        <f>D38+fall_3</f>
        <v>17600</v>
      </c>
      <c r="F38" s="4">
        <f>E38+fall_3</f>
        <v>16400</v>
      </c>
      <c r="G38" s="4">
        <f>F38+fall_3</f>
        <v>15200</v>
      </c>
      <c r="H38" s="4">
        <f>G38+fall_3</f>
        <v>14000</v>
      </c>
      <c r="I38" s="2"/>
      <c r="L38" s="3"/>
      <c r="M38" s="2"/>
      <c r="N38" s="4"/>
      <c r="O38" s="4"/>
      <c r="P38" s="4"/>
      <c r="Q38" s="4"/>
      <c r="R38" s="4"/>
    </row>
    <row r="39" spans="1:18" ht="18" x14ac:dyDescent="0.55000000000000004">
      <c r="B39" s="3" t="s">
        <v>10</v>
      </c>
      <c r="C39" s="2"/>
      <c r="D39" s="4">
        <f>D38*av_prem/1000000</f>
        <v>2256</v>
      </c>
      <c r="E39" s="4">
        <f>E38*av_prem/1000000</f>
        <v>2112</v>
      </c>
      <c r="F39" s="4">
        <f>F38*av_prem/1000000</f>
        <v>1968</v>
      </c>
      <c r="G39" s="4">
        <f>G38*av_prem/1000000</f>
        <v>1824</v>
      </c>
      <c r="H39" s="4">
        <f>H38*av_prem/1000000</f>
        <v>1680</v>
      </c>
      <c r="I39" s="2"/>
      <c r="L39" s="3"/>
      <c r="M39" s="2"/>
      <c r="N39" s="4"/>
      <c r="O39" s="4"/>
      <c r="P39" s="4"/>
      <c r="Q39" s="4"/>
      <c r="R39" s="4"/>
    </row>
    <row r="40" spans="1:18" ht="18" x14ac:dyDescent="0.55000000000000004">
      <c r="B40" s="3" t="s">
        <v>11</v>
      </c>
      <c r="C40" s="2"/>
      <c r="D40" s="4">
        <v>200</v>
      </c>
      <c r="E40" s="4">
        <f>D40*(1+inf)</f>
        <v>206</v>
      </c>
      <c r="F40" s="4">
        <f>E40*(1+inf)</f>
        <v>212.18</v>
      </c>
      <c r="G40" s="4">
        <f>F40*(1+inf)</f>
        <v>218.5454</v>
      </c>
      <c r="H40" s="4">
        <f>G40*(1+inf)</f>
        <v>225.10176200000001</v>
      </c>
      <c r="I40" s="2"/>
    </row>
    <row r="41" spans="1:18" ht="18" x14ac:dyDescent="0.55000000000000004">
      <c r="B41" s="3" t="s">
        <v>12</v>
      </c>
      <c r="C41" s="2"/>
      <c r="D41" s="4">
        <f>(1-var_expenses-claims)*D39-D40</f>
        <v>138.40000000000003</v>
      </c>
      <c r="E41" s="4">
        <f>(1-var_expenses-claims)*E39-E40</f>
        <v>110.80000000000007</v>
      </c>
      <c r="F41" s="4">
        <f>(1-var_expenses-claims)*F39-F40</f>
        <v>83.020000000000039</v>
      </c>
      <c r="G41" s="4">
        <f>(1-var_expenses-claims)*G39-G40</f>
        <v>55.054600000000022</v>
      </c>
      <c r="H41" s="4">
        <f>(1-var_expenses-claims)*H39-H40</f>
        <v>26.898238000000021</v>
      </c>
      <c r="I41" s="2"/>
      <c r="K41" s="8"/>
      <c r="L41" s="3"/>
      <c r="M41" s="3"/>
      <c r="N41" s="3"/>
      <c r="O41" s="3"/>
      <c r="P41" s="3"/>
    </row>
    <row r="42" spans="1:18" ht="18" x14ac:dyDescent="0.55000000000000004">
      <c r="K42" s="3"/>
      <c r="L42" s="3"/>
      <c r="M42" s="3"/>
      <c r="N42" s="3"/>
      <c r="O42" s="3"/>
      <c r="P42" s="3"/>
    </row>
    <row r="43" spans="1:18" ht="18" x14ac:dyDescent="0.55000000000000004">
      <c r="A43" s="8" t="s">
        <v>18</v>
      </c>
      <c r="B43" s="3"/>
      <c r="C43" s="3"/>
      <c r="D43" s="3"/>
      <c r="E43" s="3"/>
      <c r="F43" s="3"/>
      <c r="L43" s="3"/>
      <c r="M43" s="2"/>
      <c r="N43" s="4"/>
      <c r="O43" s="4"/>
      <c r="P43" s="4"/>
      <c r="Q43" s="4"/>
      <c r="R43" s="4"/>
    </row>
    <row r="44" spans="1:18" ht="18" x14ac:dyDescent="0.55000000000000004">
      <c r="A44" s="3" t="s">
        <v>14</v>
      </c>
      <c r="B44" s="3"/>
      <c r="C44" s="3"/>
      <c r="D44" s="3">
        <f>-0.4/5</f>
        <v>-0.08</v>
      </c>
      <c r="E44" s="3" t="s">
        <v>15</v>
      </c>
      <c r="F44" s="3"/>
      <c r="I44" s="3">
        <f>20000*rev_growth_4</f>
        <v>-1600</v>
      </c>
      <c r="L44" s="3"/>
      <c r="M44" s="2"/>
      <c r="N44" s="4"/>
      <c r="O44" s="4"/>
      <c r="P44" s="4"/>
      <c r="Q44" s="4"/>
      <c r="R44" s="4"/>
    </row>
    <row r="45" spans="1:18" ht="18" x14ac:dyDescent="0.55000000000000004">
      <c r="A45" s="3"/>
      <c r="B45" s="3"/>
      <c r="C45" s="3"/>
      <c r="D45" s="3">
        <f>+D13</f>
        <v>2024</v>
      </c>
      <c r="E45" s="3">
        <f t="shared" ref="E45:H45" si="4">+E13</f>
        <v>2025</v>
      </c>
      <c r="F45" s="3">
        <f t="shared" si="4"/>
        <v>2026</v>
      </c>
      <c r="G45" s="3">
        <f t="shared" si="4"/>
        <v>2027</v>
      </c>
      <c r="H45" s="3">
        <f t="shared" si="4"/>
        <v>2028</v>
      </c>
      <c r="I45" s="3"/>
      <c r="L45" s="3"/>
      <c r="M45" s="2"/>
      <c r="N45" s="4"/>
      <c r="O45" s="4"/>
      <c r="P45" s="4"/>
      <c r="Q45" s="4"/>
      <c r="R45" s="4"/>
    </row>
    <row r="46" spans="1:18" ht="18" x14ac:dyDescent="0.55000000000000004">
      <c r="B46" s="3" t="s">
        <v>9</v>
      </c>
      <c r="C46" s="2"/>
      <c r="D46" s="4">
        <f>20000+fall_4</f>
        <v>18400</v>
      </c>
      <c r="E46" s="4">
        <f>D46+fall_4</f>
        <v>16800</v>
      </c>
      <c r="F46" s="4">
        <f>E46+fall_4</f>
        <v>15200</v>
      </c>
      <c r="G46" s="4">
        <f>F46+fall_4</f>
        <v>13600</v>
      </c>
      <c r="H46" s="4">
        <f>G46+fall_4</f>
        <v>12000</v>
      </c>
      <c r="I46" s="2"/>
      <c r="L46" s="3"/>
      <c r="M46" s="2"/>
      <c r="N46" s="4"/>
      <c r="O46" s="4"/>
      <c r="P46" s="4"/>
      <c r="Q46" s="4"/>
      <c r="R46" s="4"/>
    </row>
    <row r="47" spans="1:18" ht="18" x14ac:dyDescent="0.55000000000000004">
      <c r="B47" s="3" t="s">
        <v>10</v>
      </c>
      <c r="C47" s="2"/>
      <c r="D47" s="4">
        <f>D46*av_prem/1000000</f>
        <v>2208</v>
      </c>
      <c r="E47" s="4">
        <f>E46*av_prem/1000000</f>
        <v>2016</v>
      </c>
      <c r="F47" s="4">
        <f>F46*av_prem/1000000</f>
        <v>1824</v>
      </c>
      <c r="G47" s="4">
        <f>G46*av_prem/1000000</f>
        <v>1632</v>
      </c>
      <c r="H47" s="4">
        <f>H46*av_prem/1000000</f>
        <v>1440</v>
      </c>
      <c r="I47" s="2"/>
      <c r="L47" s="3"/>
      <c r="M47" s="2"/>
      <c r="N47" s="4"/>
      <c r="O47" s="4"/>
      <c r="P47" s="4"/>
      <c r="Q47" s="4"/>
      <c r="R47" s="4"/>
    </row>
    <row r="48" spans="1:18" ht="18" x14ac:dyDescent="0.55000000000000004">
      <c r="B48" s="3" t="s">
        <v>11</v>
      </c>
      <c r="C48" s="2"/>
      <c r="D48" s="4">
        <v>200</v>
      </c>
      <c r="E48" s="4">
        <f>D48*(1+inf)</f>
        <v>206</v>
      </c>
      <c r="F48" s="4">
        <f>E48*(1+inf)</f>
        <v>212.18</v>
      </c>
      <c r="G48" s="4">
        <f>F48*(1+inf)</f>
        <v>218.5454</v>
      </c>
      <c r="H48" s="4">
        <f>G48*(1+inf)</f>
        <v>225.10176200000001</v>
      </c>
      <c r="I48" s="2"/>
    </row>
    <row r="49" spans="1:9" ht="18" x14ac:dyDescent="0.55000000000000004">
      <c r="B49" s="3" t="s">
        <v>12</v>
      </c>
      <c r="C49" s="2"/>
      <c r="D49" s="4">
        <f>(1-var_expenses-claims)*D47-D48</f>
        <v>131.20000000000005</v>
      </c>
      <c r="E49" s="4">
        <f>(1-var_expenses-claims)*E47-E48</f>
        <v>96.400000000000034</v>
      </c>
      <c r="F49" s="4">
        <f>(1-var_expenses-claims)*F47-F48</f>
        <v>61.420000000000016</v>
      </c>
      <c r="G49" s="4">
        <f>(1-var_expenses-claims)*G47-G48</f>
        <v>26.254600000000039</v>
      </c>
      <c r="H49" s="4">
        <f>(1-var_expenses-claims)*H47-H48</f>
        <v>-9.1017619999999795</v>
      </c>
      <c r="I49" s="2"/>
    </row>
    <row r="51" spans="1:9" ht="18" x14ac:dyDescent="0.55000000000000004">
      <c r="A51" s="8" t="s">
        <v>19</v>
      </c>
      <c r="B51" s="3"/>
      <c r="C51" s="3"/>
      <c r="D51" s="3"/>
      <c r="E51" s="3"/>
      <c r="F51" s="3"/>
    </row>
    <row r="52" spans="1:9" ht="18" x14ac:dyDescent="0.55000000000000004">
      <c r="A52" s="3" t="s">
        <v>14</v>
      </c>
      <c r="B52" s="3"/>
      <c r="C52" s="3"/>
      <c r="D52" s="3">
        <f>-0.5/5</f>
        <v>-0.1</v>
      </c>
      <c r="E52" s="3" t="s">
        <v>15</v>
      </c>
      <c r="F52" s="3"/>
      <c r="I52" s="3">
        <f>20000*rev_growth_5</f>
        <v>-2000</v>
      </c>
    </row>
    <row r="53" spans="1:9" ht="18" x14ac:dyDescent="0.55000000000000004">
      <c r="A53" s="3"/>
      <c r="B53" s="3"/>
      <c r="C53" s="3"/>
      <c r="D53" s="3">
        <f>+D13</f>
        <v>2024</v>
      </c>
      <c r="E53" s="3">
        <f t="shared" ref="E53:H53" si="5">+E13</f>
        <v>2025</v>
      </c>
      <c r="F53" s="3">
        <f t="shared" si="5"/>
        <v>2026</v>
      </c>
      <c r="G53" s="3">
        <f t="shared" si="5"/>
        <v>2027</v>
      </c>
      <c r="H53" s="3">
        <f t="shared" si="5"/>
        <v>2028</v>
      </c>
      <c r="I53" s="3"/>
    </row>
    <row r="54" spans="1:9" ht="18" x14ac:dyDescent="0.55000000000000004">
      <c r="B54" s="3" t="s">
        <v>9</v>
      </c>
      <c r="C54" s="2"/>
      <c r="D54" s="4">
        <f>20000+fall_5</f>
        <v>18000</v>
      </c>
      <c r="E54" s="4">
        <f>D54+fall_5</f>
        <v>16000</v>
      </c>
      <c r="F54" s="4">
        <f>E54+fall_5</f>
        <v>14000</v>
      </c>
      <c r="G54" s="4">
        <f>F54+fall_5</f>
        <v>12000</v>
      </c>
      <c r="H54" s="4">
        <f>G54+fall_5</f>
        <v>10000</v>
      </c>
      <c r="I54" s="2"/>
    </row>
    <row r="55" spans="1:9" ht="18" x14ac:dyDescent="0.55000000000000004">
      <c r="B55" s="3" t="s">
        <v>10</v>
      </c>
      <c r="C55" s="2"/>
      <c r="D55" s="4">
        <f>D54*av_prem/1000000</f>
        <v>2160</v>
      </c>
      <c r="E55" s="4">
        <f>E54*av_prem/1000000</f>
        <v>1920</v>
      </c>
      <c r="F55" s="4">
        <f>F54*av_prem/1000000</f>
        <v>1680</v>
      </c>
      <c r="G55" s="4">
        <f>G54*av_prem/1000000</f>
        <v>1440</v>
      </c>
      <c r="H55" s="4">
        <f>H54*av_prem/1000000</f>
        <v>1200</v>
      </c>
      <c r="I55" s="2"/>
    </row>
    <row r="56" spans="1:9" ht="18" x14ac:dyDescent="0.55000000000000004">
      <c r="B56" s="3" t="s">
        <v>11</v>
      </c>
      <c r="C56" s="2"/>
      <c r="D56" s="4">
        <v>200</v>
      </c>
      <c r="E56" s="4">
        <f>D56*(1+inf)</f>
        <v>206</v>
      </c>
      <c r="F56" s="4">
        <f>E56*(1+inf)</f>
        <v>212.18</v>
      </c>
      <c r="G56" s="4">
        <f>F56*(1+inf)</f>
        <v>218.5454</v>
      </c>
      <c r="H56" s="4">
        <f>G56*(1+inf)</f>
        <v>225.10176200000001</v>
      </c>
      <c r="I56" s="2"/>
    </row>
    <row r="57" spans="1:9" ht="18" x14ac:dyDescent="0.55000000000000004">
      <c r="B57" s="3" t="s">
        <v>12</v>
      </c>
      <c r="C57" s="2"/>
      <c r="D57" s="4">
        <f>(1-var_expenses-claims)*D55-D56</f>
        <v>124.00000000000006</v>
      </c>
      <c r="E57" s="4">
        <f>(1-var_expenses-claims)*E55-E56</f>
        <v>82.000000000000057</v>
      </c>
      <c r="F57" s="4">
        <f>(1-var_expenses-claims)*F55-F56</f>
        <v>39.820000000000022</v>
      </c>
      <c r="G57" s="4">
        <f>(1-var_expenses-claims)*G55-G56</f>
        <v>-2.5453999999999724</v>
      </c>
      <c r="H57" s="4">
        <f>(1-var_expenses-claims)*H55-H56</f>
        <v>-45.101761999999979</v>
      </c>
      <c r="I57" s="2"/>
    </row>
    <row r="59" spans="1:9" ht="18" x14ac:dyDescent="0.55000000000000004">
      <c r="A59" s="8" t="s">
        <v>20</v>
      </c>
      <c r="B59" s="3"/>
      <c r="C59" s="3"/>
      <c r="D59" s="3"/>
      <c r="E59" s="3"/>
      <c r="F59" s="3"/>
    </row>
    <row r="60" spans="1:9" ht="18" x14ac:dyDescent="0.55000000000000004">
      <c r="A60" s="3" t="s">
        <v>14</v>
      </c>
      <c r="B60" s="3"/>
      <c r="C60" s="3"/>
      <c r="D60" s="3">
        <f>-0.6/5</f>
        <v>-0.12</v>
      </c>
      <c r="E60" s="3" t="s">
        <v>15</v>
      </c>
      <c r="F60" s="3"/>
      <c r="I60" s="3">
        <f>20000*rev_growth_6</f>
        <v>-2400</v>
      </c>
    </row>
    <row r="61" spans="1:9" ht="18" x14ac:dyDescent="0.55000000000000004">
      <c r="A61" s="3"/>
      <c r="B61" s="3"/>
      <c r="C61" s="3"/>
      <c r="D61" s="3">
        <f>+D13</f>
        <v>2024</v>
      </c>
      <c r="E61" s="3">
        <f t="shared" ref="E61:H61" si="6">+E13</f>
        <v>2025</v>
      </c>
      <c r="F61" s="3">
        <f t="shared" si="6"/>
        <v>2026</v>
      </c>
      <c r="G61" s="3">
        <f t="shared" si="6"/>
        <v>2027</v>
      </c>
      <c r="H61" s="3">
        <f t="shared" si="6"/>
        <v>2028</v>
      </c>
      <c r="I61" s="3"/>
    </row>
    <row r="62" spans="1:9" ht="18" x14ac:dyDescent="0.55000000000000004">
      <c r="B62" s="3" t="s">
        <v>9</v>
      </c>
      <c r="C62" s="2"/>
      <c r="D62" s="4">
        <f>20000+fall_6</f>
        <v>17600</v>
      </c>
      <c r="E62" s="4">
        <f>D62+fall_6</f>
        <v>15200</v>
      </c>
      <c r="F62" s="4">
        <f>E62+fall_6</f>
        <v>12800</v>
      </c>
      <c r="G62" s="4">
        <f>F62+fall_6</f>
        <v>10400</v>
      </c>
      <c r="H62" s="4">
        <f>G62+fall_6</f>
        <v>8000</v>
      </c>
      <c r="I62" s="2"/>
    </row>
    <row r="63" spans="1:9" ht="18" x14ac:dyDescent="0.55000000000000004">
      <c r="B63" s="3" t="s">
        <v>10</v>
      </c>
      <c r="C63" s="2"/>
      <c r="D63" s="4">
        <f>D62*av_prem/1000000</f>
        <v>2112</v>
      </c>
      <c r="E63" s="4">
        <f>E62*av_prem/1000000</f>
        <v>1824</v>
      </c>
      <c r="F63" s="4">
        <f>F62*av_prem/1000000</f>
        <v>1536</v>
      </c>
      <c r="G63" s="4">
        <f>G62*av_prem/1000000</f>
        <v>1248</v>
      </c>
      <c r="H63" s="4">
        <f>H62*av_prem/1000000</f>
        <v>960</v>
      </c>
      <c r="I63" s="2"/>
    </row>
    <row r="64" spans="1:9" ht="18" x14ac:dyDescent="0.55000000000000004">
      <c r="B64" s="3" t="s">
        <v>11</v>
      </c>
      <c r="C64" s="2"/>
      <c r="D64" s="4">
        <v>200</v>
      </c>
      <c r="E64" s="4">
        <f>D64*(1+inf)</f>
        <v>206</v>
      </c>
      <c r="F64" s="4">
        <f>E64*(1+inf)</f>
        <v>212.18</v>
      </c>
      <c r="G64" s="4">
        <f>F64*(1+inf)</f>
        <v>218.5454</v>
      </c>
      <c r="H64" s="4">
        <f>G64*(1+inf)</f>
        <v>225.10176200000001</v>
      </c>
      <c r="I64" s="2"/>
    </row>
    <row r="65" spans="1:9" ht="18" x14ac:dyDescent="0.55000000000000004">
      <c r="B65" s="3" t="s">
        <v>12</v>
      </c>
      <c r="C65" s="2"/>
      <c r="D65" s="4">
        <f>(1-var_expenses-claims)*D63-D64</f>
        <v>116.80000000000007</v>
      </c>
      <c r="E65" s="4">
        <f>(1-var_expenses-claims)*E63-E64</f>
        <v>67.600000000000023</v>
      </c>
      <c r="F65" s="4">
        <f>(1-var_expenses-claims)*F63-F64</f>
        <v>18.220000000000027</v>
      </c>
      <c r="G65" s="4">
        <f>(1-var_expenses-claims)*G63-G64</f>
        <v>-31.345399999999984</v>
      </c>
      <c r="H65" s="4">
        <f>(1-var_expenses-claims)*H63-H64</f>
        <v>-81.101761999999979</v>
      </c>
      <c r="I65" s="2"/>
    </row>
    <row r="67" spans="1:9" ht="18" x14ac:dyDescent="0.55000000000000004">
      <c r="A67" s="8" t="s">
        <v>21</v>
      </c>
      <c r="B67" s="3"/>
      <c r="C67" s="3"/>
      <c r="D67" s="3"/>
      <c r="E67" s="3"/>
      <c r="F67" s="3"/>
    </row>
    <row r="68" spans="1:9" ht="18" x14ac:dyDescent="0.55000000000000004">
      <c r="A68" s="3" t="s">
        <v>14</v>
      </c>
      <c r="B68" s="3"/>
      <c r="C68" s="3"/>
      <c r="D68" s="3">
        <f>-0.7/5</f>
        <v>-0.13999999999999999</v>
      </c>
      <c r="E68" s="3" t="s">
        <v>15</v>
      </c>
      <c r="F68" s="3"/>
      <c r="I68" s="3">
        <f>20000*rev_growth_7</f>
        <v>-2799.9999999999995</v>
      </c>
    </row>
    <row r="69" spans="1:9" ht="18" x14ac:dyDescent="0.55000000000000004">
      <c r="A69" s="3"/>
      <c r="B69" s="3"/>
      <c r="C69" s="3"/>
      <c r="D69" s="3">
        <f>+D13</f>
        <v>2024</v>
      </c>
      <c r="E69" s="3">
        <f t="shared" ref="E69:H69" si="7">+E13</f>
        <v>2025</v>
      </c>
      <c r="F69" s="3">
        <f t="shared" si="7"/>
        <v>2026</v>
      </c>
      <c r="G69" s="3">
        <f t="shared" si="7"/>
        <v>2027</v>
      </c>
      <c r="H69" s="3">
        <f t="shared" si="7"/>
        <v>2028</v>
      </c>
      <c r="I69" s="3"/>
    </row>
    <row r="70" spans="1:9" ht="18" x14ac:dyDescent="0.55000000000000004">
      <c r="B70" s="3" t="s">
        <v>9</v>
      </c>
      <c r="C70" s="2"/>
      <c r="D70" s="4">
        <f>20000+fall_7</f>
        <v>17200</v>
      </c>
      <c r="E70" s="4">
        <f>D70+fall_7</f>
        <v>14400</v>
      </c>
      <c r="F70" s="4">
        <f>E70+fall_7</f>
        <v>11600</v>
      </c>
      <c r="G70" s="4">
        <f>F70+fall_7</f>
        <v>8800</v>
      </c>
      <c r="H70" s="4">
        <f>G70+fall_7</f>
        <v>6000</v>
      </c>
      <c r="I70" s="2"/>
    </row>
    <row r="71" spans="1:9" ht="18" x14ac:dyDescent="0.55000000000000004">
      <c r="B71" s="3" t="s">
        <v>10</v>
      </c>
      <c r="C71" s="2"/>
      <c r="D71" s="4">
        <f>D70*av_prem/1000000</f>
        <v>2064</v>
      </c>
      <c r="E71" s="4">
        <f>E70*av_prem/1000000</f>
        <v>1728</v>
      </c>
      <c r="F71" s="4">
        <f>F70*av_prem/1000000</f>
        <v>1392</v>
      </c>
      <c r="G71" s="4">
        <f>G70*av_prem/1000000</f>
        <v>1056</v>
      </c>
      <c r="H71" s="4">
        <f>H70*av_prem/1000000</f>
        <v>720</v>
      </c>
      <c r="I71" s="2"/>
    </row>
    <row r="72" spans="1:9" ht="18" x14ac:dyDescent="0.55000000000000004">
      <c r="B72" s="3" t="s">
        <v>11</v>
      </c>
      <c r="C72" s="2"/>
      <c r="D72" s="4">
        <v>200</v>
      </c>
      <c r="E72" s="4">
        <f>D72*(1+inf)</f>
        <v>206</v>
      </c>
      <c r="F72" s="4">
        <f>E72*(1+inf)</f>
        <v>212.18</v>
      </c>
      <c r="G72" s="4">
        <f>F72*(1+inf)</f>
        <v>218.5454</v>
      </c>
      <c r="H72" s="4">
        <f>G72*(1+inf)</f>
        <v>225.10176200000001</v>
      </c>
      <c r="I72" s="2"/>
    </row>
    <row r="73" spans="1:9" ht="18" x14ac:dyDescent="0.55000000000000004">
      <c r="B73" s="3" t="s">
        <v>12</v>
      </c>
      <c r="C73" s="2"/>
      <c r="D73" s="4">
        <f>(1-var_expenses-claims)*D71-D72</f>
        <v>109.60000000000002</v>
      </c>
      <c r="E73" s="4">
        <f>(1-var_expenses-claims)*E71-E72</f>
        <v>53.200000000000045</v>
      </c>
      <c r="F73" s="4">
        <f>(1-var_expenses-claims)*F71-F72</f>
        <v>-3.379999999999967</v>
      </c>
      <c r="G73" s="4">
        <f>(1-var_expenses-claims)*G71-G72</f>
        <v>-60.145399999999967</v>
      </c>
      <c r="H73" s="4">
        <f>(1-var_expenses-claims)*H71-H72</f>
        <v>-117.10176199999999</v>
      </c>
      <c r="I73" s="2"/>
    </row>
    <row r="75" spans="1:9" ht="18" x14ac:dyDescent="0.55000000000000004">
      <c r="A75" s="8" t="s">
        <v>22</v>
      </c>
      <c r="B75" s="3"/>
      <c r="C75" s="3"/>
      <c r="D75" s="3"/>
      <c r="E75" s="3"/>
      <c r="F75" s="3"/>
    </row>
    <row r="76" spans="1:9" ht="18" x14ac:dyDescent="0.55000000000000004">
      <c r="A76" s="3" t="s">
        <v>14</v>
      </c>
      <c r="B76" s="3"/>
      <c r="C76" s="3"/>
      <c r="D76" s="3">
        <f>-0.8/5</f>
        <v>-0.16</v>
      </c>
      <c r="E76" s="3" t="s">
        <v>15</v>
      </c>
      <c r="F76" s="3"/>
      <c r="I76" s="3">
        <f>20000*rev_growth_8</f>
        <v>-3200</v>
      </c>
    </row>
    <row r="77" spans="1:9" ht="18" x14ac:dyDescent="0.55000000000000004">
      <c r="A77" s="3"/>
      <c r="B77" s="3"/>
      <c r="C77" s="3"/>
      <c r="D77" s="3">
        <f>+D13</f>
        <v>2024</v>
      </c>
      <c r="E77" s="3">
        <f t="shared" ref="E77:H77" si="8">+E13</f>
        <v>2025</v>
      </c>
      <c r="F77" s="3">
        <f t="shared" si="8"/>
        <v>2026</v>
      </c>
      <c r="G77" s="3">
        <f t="shared" si="8"/>
        <v>2027</v>
      </c>
      <c r="H77" s="3">
        <f t="shared" si="8"/>
        <v>2028</v>
      </c>
      <c r="I77" s="3"/>
    </row>
    <row r="78" spans="1:9" ht="18" x14ac:dyDescent="0.55000000000000004">
      <c r="B78" s="3" t="s">
        <v>9</v>
      </c>
      <c r="C78" s="2"/>
      <c r="D78" s="4">
        <f>20000+fall_8</f>
        <v>16800</v>
      </c>
      <c r="E78" s="4">
        <f>D78+fall_8</f>
        <v>13600</v>
      </c>
      <c r="F78" s="4">
        <f>E78+fall_8</f>
        <v>10400</v>
      </c>
      <c r="G78" s="4">
        <f>F78+fall_8</f>
        <v>7200</v>
      </c>
      <c r="H78" s="4">
        <f>G78+fall_8</f>
        <v>4000</v>
      </c>
      <c r="I78" s="2"/>
    </row>
    <row r="79" spans="1:9" ht="18" x14ac:dyDescent="0.55000000000000004">
      <c r="B79" s="3" t="s">
        <v>10</v>
      </c>
      <c r="C79" s="2"/>
      <c r="D79" s="4">
        <f>D78*av_prem/1000000</f>
        <v>2016</v>
      </c>
      <c r="E79" s="4">
        <f>E78*av_prem/1000000</f>
        <v>1632</v>
      </c>
      <c r="F79" s="4">
        <f>F78*av_prem/1000000</f>
        <v>1248</v>
      </c>
      <c r="G79" s="4">
        <f>G78*av_prem/1000000</f>
        <v>864</v>
      </c>
      <c r="H79" s="4">
        <f>H78*av_prem/1000000</f>
        <v>480</v>
      </c>
      <c r="I79" s="2"/>
    </row>
    <row r="80" spans="1:9" ht="18" x14ac:dyDescent="0.55000000000000004">
      <c r="B80" s="3" t="s">
        <v>11</v>
      </c>
      <c r="C80" s="2"/>
      <c r="D80" s="4">
        <v>200</v>
      </c>
      <c r="E80" s="4">
        <f>D80*(1+inf)</f>
        <v>206</v>
      </c>
      <c r="F80" s="4">
        <f>E80*(1+inf)</f>
        <v>212.18</v>
      </c>
      <c r="G80" s="4">
        <f>F80*(1+inf)</f>
        <v>218.5454</v>
      </c>
      <c r="H80" s="4">
        <f>G80*(1+inf)</f>
        <v>225.10176200000001</v>
      </c>
      <c r="I80" s="2"/>
    </row>
    <row r="81" spans="1:9" ht="18" x14ac:dyDescent="0.55000000000000004">
      <c r="B81" s="3" t="s">
        <v>12</v>
      </c>
      <c r="C81" s="2"/>
      <c r="D81" s="4">
        <f>(1-var_expenses-claims)*D79-D80</f>
        <v>102.40000000000003</v>
      </c>
      <c r="E81" s="4">
        <f>(1-var_expenses-claims)*E79-E80</f>
        <v>38.80000000000004</v>
      </c>
      <c r="F81" s="4">
        <f>(1-var_expenses-claims)*F79-F80</f>
        <v>-24.97999999999999</v>
      </c>
      <c r="G81" s="4">
        <f>(1-var_expenses-claims)*G79-G80</f>
        <v>-88.945399999999978</v>
      </c>
      <c r="H81" s="4">
        <f>(1-var_expenses-claims)*H79-H80</f>
        <v>-153.10176200000001</v>
      </c>
      <c r="I81" s="2"/>
    </row>
    <row r="83" spans="1:9" ht="18" x14ac:dyDescent="0.55000000000000004">
      <c r="A83" s="8"/>
      <c r="B83" s="3"/>
      <c r="C83" s="3"/>
      <c r="D83" s="3"/>
      <c r="E83" s="3"/>
      <c r="F83" s="3"/>
    </row>
    <row r="84" spans="1:9" ht="18" x14ac:dyDescent="0.55000000000000004">
      <c r="A84" s="3"/>
      <c r="B84" s="3"/>
      <c r="C84" s="3"/>
      <c r="D84" s="3"/>
      <c r="E84" s="3"/>
      <c r="F84" s="3"/>
      <c r="I84" s="3"/>
    </row>
    <row r="85" spans="1:9" ht="18" x14ac:dyDescent="0.55000000000000004">
      <c r="B85" s="3"/>
      <c r="C85" s="2"/>
      <c r="D85" s="4"/>
      <c r="E85" s="4"/>
      <c r="F85" s="4"/>
      <c r="G85" s="4"/>
      <c r="H85" s="4"/>
      <c r="I85" s="2"/>
    </row>
    <row r="86" spans="1:9" ht="18" x14ac:dyDescent="0.55000000000000004">
      <c r="B86" s="3"/>
      <c r="C86" s="2"/>
      <c r="D86" s="4"/>
      <c r="E86" s="4"/>
      <c r="F86" s="4"/>
      <c r="G86" s="4"/>
      <c r="H86" s="4"/>
      <c r="I86" s="2"/>
    </row>
    <row r="87" spans="1:9" ht="18" x14ac:dyDescent="0.55000000000000004">
      <c r="B87" s="3"/>
      <c r="C87" s="2"/>
      <c r="D87" s="4"/>
      <c r="E87" s="4"/>
      <c r="F87" s="4"/>
      <c r="G87" s="4"/>
      <c r="H87" s="4"/>
      <c r="I87" s="2"/>
    </row>
    <row r="88" spans="1:9" ht="18" x14ac:dyDescent="0.55000000000000004">
      <c r="B88" s="3"/>
      <c r="C88" s="2"/>
      <c r="D88" s="4"/>
      <c r="E88" s="4"/>
      <c r="F88" s="4"/>
      <c r="G88" s="4"/>
      <c r="H88" s="4"/>
      <c r="I88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5" ma:contentTypeDescription="Create a new document." ma:contentTypeScope="" ma:versionID="7bd887331dd6b7aa1618687ee944d2c6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1098d92ce74fc1313476b4fbec324641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42764dbc-7309-45b3-8ffb-b5aa3fc55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6c3e70e-9e06-41d9-9fa0-227894058239}" ma:internalName="TaxCatchAll" ma:showField="CatchAllData" ma:web="724395a5-9866-4f6b-88f5-95467eafe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e82283-17b9-4d2e-a750-27f219094220">
      <Terms xmlns="http://schemas.microsoft.com/office/infopath/2007/PartnerControls"/>
    </lcf76f155ced4ddcb4097134ff3c332f>
    <TaxCatchAll xmlns="724395a5-9866-4f6b-88f5-95467eafe09f" xsi:nil="true"/>
  </documentManagement>
</p:properties>
</file>

<file path=customXml/itemProps1.xml><?xml version="1.0" encoding="utf-8"?>
<ds:datastoreItem xmlns:ds="http://schemas.openxmlformats.org/officeDocument/2006/customXml" ds:itemID="{AC9FF81C-E623-4149-8946-8E01E530C55E}"/>
</file>

<file path=customXml/itemProps2.xml><?xml version="1.0" encoding="utf-8"?>
<ds:datastoreItem xmlns:ds="http://schemas.openxmlformats.org/officeDocument/2006/customXml" ds:itemID="{09393EEA-678E-4589-BE9D-F056D5D27F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A94986-75B3-4896-B02C-8E59205B5B0B}">
  <ds:schemaRefs>
    <ds:schemaRef ds:uri="http://schemas.microsoft.com/office/2006/metadata/properties"/>
    <ds:schemaRef ds:uri="http://schemas.microsoft.com/office/infopath/2007/PartnerControls"/>
    <ds:schemaRef ds:uri="051538e9-c694-450b-9056-83c8e7b681d1"/>
    <ds:schemaRef ds:uri="80348ba6-adcc-40fb-8576-6b95a36a30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25</vt:i4>
      </vt:variant>
    </vt:vector>
  </HeadingPairs>
  <TitlesOfParts>
    <vt:vector size="26" baseType="lpstr">
      <vt:lpstr>Sales volumes</vt:lpstr>
      <vt:lpstr>av_prem</vt:lpstr>
      <vt:lpstr>bus_growth</vt:lpstr>
      <vt:lpstr>claims</vt:lpstr>
      <vt:lpstr>fall_1</vt:lpstr>
      <vt:lpstr>fall_2</vt:lpstr>
      <vt:lpstr>fall_3</vt:lpstr>
      <vt:lpstr>fall_4</vt:lpstr>
      <vt:lpstr>fall_5</vt:lpstr>
      <vt:lpstr>fall_6</vt:lpstr>
      <vt:lpstr>fall_7</vt:lpstr>
      <vt:lpstr>fall_8</vt:lpstr>
      <vt:lpstr>fall_9</vt:lpstr>
      <vt:lpstr>inf</vt:lpstr>
      <vt:lpstr>rev_bus_growth</vt:lpstr>
      <vt:lpstr>rev_bus_growth_2</vt:lpstr>
      <vt:lpstr>rev_growth_1</vt:lpstr>
      <vt:lpstr>rev_growth_2</vt:lpstr>
      <vt:lpstr>rev_growth_3</vt:lpstr>
      <vt:lpstr>rev_growth_4</vt:lpstr>
      <vt:lpstr>rev_growth_5</vt:lpstr>
      <vt:lpstr>rev_growth_6</vt:lpstr>
      <vt:lpstr>rev_growth_7</vt:lpstr>
      <vt:lpstr>rev_growth_8</vt:lpstr>
      <vt:lpstr>rev_growth_9</vt:lpstr>
      <vt:lpstr>var_expenses</vt:lpstr>
    </vt:vector>
  </TitlesOfParts>
  <Manager/>
  <Company>Apollo Group,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Apollo Group User</dc:creator>
  <cp:keywords/>
  <dc:description/>
  <cp:lastModifiedBy>David Wilmot</cp:lastModifiedBy>
  <cp:revision/>
  <dcterms:created xsi:type="dcterms:W3CDTF">2014-11-26T15:12:53Z</dcterms:created>
  <dcterms:modified xsi:type="dcterms:W3CDTF">2023-04-27T14:15:54Z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0x010100BED9F350256FC04C9EF19E11D9C59124</vt:lpwstr>
  </property>
  <property fmtid="{D5CDD505-2E9C-101B-9397-08002B2CF9AE}" pid="3" name="MediaServiceImageTags">
    <vt:lpwstr/>
  </property>
</Properties>
</file>